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190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งบทดลอง'!$A$1:$D$82</definedName>
    <definedName name="_xlnm.Print_Area" localSheetId="1">'รับจ่ายเงินสด'!$A$1:$E$152</definedName>
  </definedNames>
  <calcPr fullCalcOnLoad="1"/>
</workbook>
</file>

<file path=xl/sharedStrings.xml><?xml version="1.0" encoding="utf-8"?>
<sst xmlns="http://schemas.openxmlformats.org/spreadsheetml/2006/main" count="210" uniqueCount="153">
  <si>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</si>
  <si>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</si>
  <si>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สิงหาคม   2558</t>
  </si>
  <si>
    <t>รายงาน รับ - จ่าย  เงินสด</t>
  </si>
  <si>
    <t>ปีงบประมาณ….2558….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</si>
  <si>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</si>
  <si>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</si>
  <si>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</si>
  <si>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</si>
  <si>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</si>
  <si>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</si>
  <si>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</si>
  <si>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</si>
  <si>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</si>
  <si>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</si>
  <si>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</si>
  <si>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</si>
  <si>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</si>
  <si>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</si>
  <si>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</si>
  <si>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</si>
  <si>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</si>
  <si>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</si>
  <si>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</si>
  <si>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</si>
  <si>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</si>
  <si>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</si>
  <si>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</si>
  <si>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</si>
  <si>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</si>
  <si>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</si>
  <si>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</si>
  <si>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</si>
  <si>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</si>
  <si>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</si>
  <si>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</si>
  <si>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</si>
  <si>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</si>
  <si>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</si>
  <si>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</si>
  <si>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</si>
  <si>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</si>
  <si>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</si>
  <si>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</si>
  <si>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</si>
  <si>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</si>
  <si>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</si>
  <si>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</si>
  <si>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</si>
  <si>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</si>
  <si>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</si>
  <si>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</si>
  <si>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</si>
  <si>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</si>
  <si>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</si>
  <si>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</si>
  <si>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</si>
  <si>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</si>
  <si>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</si>
  <si>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</si>
  <si>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</si>
  <si>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</si>
  <si>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</si>
  <si>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</si>
  <si>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</si>
  <si>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</si>
  <si>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</si>
  <si>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</si>
  <si>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</si>
  <si>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</si>
  <si>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</si>
  <si>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</si>
  <si>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</si>
  <si>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</si>
  <si>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</si>
  <si>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</si>
  <si>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</si>
  <si>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</si>
  <si>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</si>
  <si>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6400</t>
  </si>
  <si>
    <t>7000</t>
  </si>
  <si>
    <t>7500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</si>
  <si>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</si>
  <si>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</si>
  <si>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</si>
  <si>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</si>
  <si>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เงินฝาก กสอ.</t>
  </si>
  <si>
    <t>701</t>
  </si>
  <si>
    <t xml:space="preserve"> เงินสมทบทุนส่งเสริมอาชีพ</t>
  </si>
  <si>
    <t>912</t>
  </si>
  <si>
    <t>รายจ่ายรอจ่าย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</si>
  <si>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</si>
  <si>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</si>
  <si>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</si>
  <si>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</si>
  <si>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</si>
  <si>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31  สิงหาคม   2558</t>
  </si>
  <si>
    <t>เดบิท</t>
  </si>
  <si>
    <t>เครดิต</t>
  </si>
  <si>
    <t xml:space="preserve">  เงินสด</t>
  </si>
  <si>
    <t>111100</t>
  </si>
  <si>
    <t xml:space="preserve">  เงินฝากธนาคา   ประเภท  -  ออมทรัพย์/เผื่อเรียก </t>
  </si>
  <si>
    <t>111201</t>
  </si>
  <si>
    <t xml:space="preserve">                                 -  ประจำ  </t>
  </si>
  <si>
    <t>111202</t>
  </si>
  <si>
    <t xml:space="preserve">                                 -  กระแสรายวัน</t>
  </si>
  <si>
    <t>111203</t>
  </si>
  <si>
    <t xml:space="preserve">  เงินฝากสมทบทุนส่งเสริมอาชีพ</t>
  </si>
  <si>
    <t>112003</t>
  </si>
  <si>
    <t xml:space="preserve">  เงินฝาก กสอ.</t>
  </si>
  <si>
    <t>112004</t>
  </si>
  <si>
    <t xml:space="preserve">  ลูกหนี้เงินยืม</t>
  </si>
  <si>
    <t>113100</t>
  </si>
  <si>
    <t xml:space="preserve">  ลูกหนี้เงินยืมเงินสะสม</t>
  </si>
  <si>
    <t>113700</t>
  </si>
  <si>
    <t xml:space="preserve">  รายรับ  (หมายเหตุ 1)</t>
  </si>
  <si>
    <t>190001</t>
  </si>
  <si>
    <t xml:space="preserve">  รายจ่ายค้างจ่าย  (หมายเหตุ 2)</t>
  </si>
  <si>
    <t>211000</t>
  </si>
  <si>
    <t xml:space="preserve">  เงินรับฝาก  (หมายเหตุ 3)</t>
  </si>
  <si>
    <t>215000</t>
  </si>
  <si>
    <t xml:space="preserve">  เงินสมทบทุนส่งเสริมอาชีพ</t>
  </si>
  <si>
    <t>215999</t>
  </si>
  <si>
    <t xml:space="preserve">  เงินสะสม</t>
  </si>
  <si>
    <t>310000</t>
  </si>
  <si>
    <t xml:space="preserve">  เงินทุนสำรองเงินสะสม</t>
  </si>
  <si>
    <t>320000</t>
  </si>
  <si>
    <t xml:space="preserve">  รายจ่ายรอจ่าย</t>
  </si>
  <si>
    <t xml:space="preserve">  งบกลาง</t>
  </si>
  <si>
    <t>511000</t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</si>
  <si>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</si>
  <si>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</si>
  <si>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</si>
  <si>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</si>
  <si>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</si>
  <si>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</si>
  <si>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ค่าใช้สอย</t>
  </si>
  <si>
    <t>532000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</si>
  <si>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</si>
  <si>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</si>
  <si>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</si>
  <si>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</si>
  <si>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</si>
  <si>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</si>
  <si>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</si>
  <si>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</si>
  <si>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 รายจ่ายอื่น</t>
  </si>
  <si>
    <t>551000</t>
  </si>
  <si>
    <t xml:space="preserve">  เงินอุดหนุน</t>
  </si>
  <si>
    <t>561000</t>
  </si>
  <si>
    <t>711000</t>
  </si>
  <si>
    <t>761000</t>
  </si>
  <si>
    <t>742000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</si>
</sst>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</numFmts>
  <fonts count="42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43" fontId="2" fillId="0" borderId="16" xfId="39" applyFont="1" applyBorder="1" applyAlignment="1">
      <alignment horizontal="right"/>
    </xf>
    <xf numFmtId="43" fontId="2" fillId="0" borderId="0" xfId="39" applyFont="1" applyAlignment="1">
      <alignment/>
    </xf>
    <xf numFmtId="43" fontId="2" fillId="0" borderId="16" xfId="39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3" fontId="2" fillId="0" borderId="16" xfId="39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187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/>
    </xf>
    <xf numFmtId="43" fontId="2" fillId="0" borderId="16" xfId="38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2.5" customHeight="1">
      <c r="A1" s="97" t="s">
        <v>94</v>
      </c>
      <c r="B1" s="97"/>
      <c r="C1" s="97"/>
      <c r="D1" s="97"/>
    </row>
    <row r="2" spans="1:4" ht="22.5" customHeight="1">
      <c r="A2" s="97" t="s">
        <v>95</v>
      </c>
      <c r="B2" s="97"/>
      <c r="C2" s="97"/>
      <c r="D2" s="97"/>
    </row>
    <row r="3" spans="1:4" ht="22.5" customHeight="1">
      <c r="A3" s="97" t="s">
        <v>96</v>
      </c>
      <c r="B3" s="97"/>
      <c r="C3" s="97"/>
      <c r="D3" s="97"/>
    </row>
    <row r="4" spans="1:4" ht="22.5" customHeight="1">
      <c r="A4" s="17"/>
      <c r="B4" s="17"/>
      <c r="C4" s="17"/>
      <c r="D4" s="17"/>
    </row>
    <row r="5" spans="1:4" ht="22.5" customHeight="1">
      <c r="A5" s="76" t="s">
        <v>9</v>
      </c>
      <c r="B5" s="76" t="s">
        <v>10</v>
      </c>
      <c r="C5" s="76" t="s">
        <v>97</v>
      </c>
      <c r="D5" s="76" t="s">
        <v>98</v>
      </c>
    </row>
    <row r="6" spans="1:4" ht="22.5" customHeight="1">
      <c r="A6" s="77" t="s">
        <v>99</v>
      </c>
      <c r="B6" s="78" t="s">
        <v>100</v>
      </c>
      <c r="C6" s="79">
        <v>0</v>
      </c>
      <c r="D6" s="80"/>
    </row>
    <row r="7" spans="1:4" ht="22.5" customHeight="1">
      <c r="A7" s="20" t="s">
        <v>101</v>
      </c>
      <c r="B7" s="23" t="s">
        <v>102</v>
      </c>
      <c r="C7" s="30">
        <v>115462499.58</v>
      </c>
      <c r="D7" s="81"/>
    </row>
    <row r="8" spans="1:4" ht="22.5" customHeight="1">
      <c r="A8" s="20" t="s">
        <v>103</v>
      </c>
      <c r="B8" s="23" t="s">
        <v>104</v>
      </c>
      <c r="C8" s="30">
        <f>659511251.72+71872787.57+373500677.62+275746396.64</f>
        <v>1380631113.5499997</v>
      </c>
      <c r="D8" s="20"/>
    </row>
    <row r="9" spans="1:4" ht="22.5" customHeight="1">
      <c r="A9" s="20" t="s">
        <v>105</v>
      </c>
      <c r="B9" s="23" t="s">
        <v>106</v>
      </c>
      <c r="C9" s="26">
        <f>6550558.55+5912957.86</f>
        <v>12463516.41</v>
      </c>
      <c r="D9" s="81"/>
    </row>
    <row r="10" spans="1:4" ht="22.5" customHeight="1">
      <c r="A10" s="20" t="s">
        <v>107</v>
      </c>
      <c r="B10" s="23" t="s">
        <v>108</v>
      </c>
      <c r="C10" s="82">
        <v>41626.13</v>
      </c>
      <c r="D10" s="81"/>
    </row>
    <row r="11" spans="1:4" ht="22.5" customHeight="1">
      <c r="A11" s="20" t="s">
        <v>109</v>
      </c>
      <c r="B11" s="23" t="s">
        <v>110</v>
      </c>
      <c r="C11" s="81">
        <v>112765126.21</v>
      </c>
      <c r="D11" s="81"/>
    </row>
    <row r="12" spans="1:4" ht="22.5" customHeight="1">
      <c r="A12" s="20" t="s">
        <v>111</v>
      </c>
      <c r="B12" s="23" t="s">
        <v>112</v>
      </c>
      <c r="C12" s="81">
        <v>730145</v>
      </c>
      <c r="D12" s="81"/>
    </row>
    <row r="13" spans="1:4" ht="22.5" customHeight="1">
      <c r="A13" s="20" t="s">
        <v>113</v>
      </c>
      <c r="B13" s="23" t="s">
        <v>114</v>
      </c>
      <c r="C13" s="81">
        <v>1002130.34</v>
      </c>
      <c r="D13" s="81"/>
    </row>
    <row r="14" spans="1:4" ht="22.5" customHeight="1">
      <c r="A14" s="20" t="s">
        <v>115</v>
      </c>
      <c r="B14" s="23" t="s">
        <v>116</v>
      </c>
      <c r="C14" s="81"/>
      <c r="D14" s="81">
        <v>837413475.19</v>
      </c>
    </row>
    <row r="15" spans="1:4" ht="22.5" customHeight="1">
      <c r="A15" s="20" t="s">
        <v>117</v>
      </c>
      <c r="B15" s="23" t="s">
        <v>118</v>
      </c>
      <c r="C15" s="81"/>
      <c r="D15" s="81">
        <v>105623337</v>
      </c>
    </row>
    <row r="16" spans="1:4" ht="22.5" customHeight="1">
      <c r="A16" s="20" t="s">
        <v>119</v>
      </c>
      <c r="B16" s="23" t="s">
        <v>120</v>
      </c>
      <c r="C16" s="81"/>
      <c r="D16" s="81">
        <v>5933869.98</v>
      </c>
    </row>
    <row r="17" spans="1:4" ht="22.5" customHeight="1">
      <c r="A17" s="20" t="s">
        <v>121</v>
      </c>
      <c r="B17" s="23" t="s">
        <v>122</v>
      </c>
      <c r="C17" s="81"/>
      <c r="D17" s="82">
        <v>41626.13</v>
      </c>
    </row>
    <row r="18" spans="1:4" ht="22.5" customHeight="1">
      <c r="A18" s="20" t="s">
        <v>123</v>
      </c>
      <c r="B18" s="23" t="s">
        <v>124</v>
      </c>
      <c r="C18" s="81"/>
      <c r="D18" s="81">
        <v>823953002.24</v>
      </c>
    </row>
    <row r="19" spans="1:4" ht="22.5" customHeight="1">
      <c r="A19" s="20" t="s">
        <v>125</v>
      </c>
      <c r="B19" s="23" t="s">
        <v>126</v>
      </c>
      <c r="C19" s="81"/>
      <c r="D19" s="81">
        <v>309456641.38</v>
      </c>
    </row>
    <row r="20" spans="1:4" ht="22.5" customHeight="1">
      <c r="A20" s="20" t="s">
        <v>127</v>
      </c>
      <c r="B20" s="23"/>
      <c r="C20" s="81"/>
      <c r="D20" s="82">
        <v>397991.62</v>
      </c>
    </row>
    <row r="21" spans="1:4" ht="22.5" customHeight="1">
      <c r="A21" s="20" t="s">
        <v>128</v>
      </c>
      <c r="B21" s="23" t="s">
        <v>129</v>
      </c>
      <c r="C21" s="81">
        <v>10788939.99</v>
      </c>
      <c r="D21" s="81"/>
    </row>
    <row r="22" spans="1:4" ht="22.5" customHeight="1">
      <c r="A22" s="20" t="s">
        <v>130</v>
      </c>
      <c r="B22" s="23" t="s">
        <v>131</v>
      </c>
      <c r="C22" s="81">
        <v>8203032.23</v>
      </c>
      <c r="D22" s="81"/>
    </row>
    <row r="23" spans="1:4" ht="22.5" customHeight="1">
      <c r="A23" s="20" t="s">
        <v>132</v>
      </c>
      <c r="B23" s="23" t="s">
        <v>133</v>
      </c>
      <c r="C23" s="81">
        <v>73737125.26999998</v>
      </c>
      <c r="D23" s="81"/>
    </row>
    <row r="24" spans="1:4" ht="22.5" customHeight="1">
      <c r="A24" s="20" t="s">
        <v>134</v>
      </c>
      <c r="B24" s="23" t="s">
        <v>135</v>
      </c>
      <c r="C24" s="82">
        <f>1214981+6200</f>
        <v>1221181</v>
      </c>
      <c r="D24" s="81"/>
    </row>
    <row r="25" spans="1:4" ht="22.5" customHeight="1">
      <c r="A25" s="20" t="s">
        <v>136</v>
      </c>
      <c r="B25" s="23" t="s">
        <v>137</v>
      </c>
      <c r="C25" s="82">
        <f>32595502.3+7920496</f>
        <v>40515998.3</v>
      </c>
      <c r="D25" s="81"/>
    </row>
    <row r="26" spans="1:4" ht="22.5" customHeight="1">
      <c r="A26" s="20" t="s">
        <v>138</v>
      </c>
      <c r="B26" s="23" t="s">
        <v>139</v>
      </c>
      <c r="C26" s="82">
        <f>7083253.89+2079495.58</f>
        <v>9162749.469999999</v>
      </c>
      <c r="D26" s="81"/>
    </row>
    <row r="27" spans="1:4" ht="22.5" customHeight="1">
      <c r="A27" s="20" t="s">
        <v>140</v>
      </c>
      <c r="B27" s="23" t="s">
        <v>141</v>
      </c>
      <c r="C27" s="82">
        <f>6287016.1+216000</f>
        <v>6503016.1</v>
      </c>
      <c r="D27" s="81"/>
    </row>
    <row r="28" spans="1:4" ht="22.5" customHeight="1">
      <c r="A28" s="20" t="s">
        <v>142</v>
      </c>
      <c r="B28" s="23" t="s">
        <v>143</v>
      </c>
      <c r="C28" s="82">
        <f>3826835.17</f>
        <v>3826835.17</v>
      </c>
      <c r="D28" s="81"/>
    </row>
    <row r="29" spans="1:4" ht="22.5" customHeight="1">
      <c r="A29" s="20" t="s">
        <v>144</v>
      </c>
      <c r="B29" s="23" t="s">
        <v>145</v>
      </c>
      <c r="C29" s="82">
        <f>143976318.8+25844945.06</f>
        <v>169821263.86</v>
      </c>
      <c r="D29" s="81"/>
    </row>
    <row r="30" spans="1:4" ht="22.5" customHeight="1">
      <c r="A30" s="20" t="s">
        <v>146</v>
      </c>
      <c r="B30" s="23" t="s">
        <v>147</v>
      </c>
      <c r="C30" s="82">
        <v>100000</v>
      </c>
      <c r="D30" s="81"/>
    </row>
    <row r="31" spans="1:4" ht="22.5" customHeight="1">
      <c r="A31" s="20" t="s">
        <v>148</v>
      </c>
      <c r="B31" s="23" t="s">
        <v>149</v>
      </c>
      <c r="C31" s="82">
        <f>86274260</f>
        <v>86274260</v>
      </c>
      <c r="D31" s="81"/>
    </row>
    <row r="32" spans="1:4" ht="22.5" customHeight="1">
      <c r="A32" s="20" t="s">
        <v>128</v>
      </c>
      <c r="B32" s="23" t="s">
        <v>150</v>
      </c>
      <c r="C32" s="82">
        <v>7236775.93</v>
      </c>
      <c r="D32" s="81"/>
    </row>
    <row r="33" spans="1:4" ht="22.5" customHeight="1">
      <c r="A33" s="20" t="s">
        <v>144</v>
      </c>
      <c r="B33" s="23" t="s">
        <v>151</v>
      </c>
      <c r="C33" s="82">
        <v>35196609</v>
      </c>
      <c r="D33" s="81"/>
    </row>
    <row r="34" spans="1:4" ht="22.5" customHeight="1">
      <c r="A34" s="20" t="s">
        <v>148</v>
      </c>
      <c r="B34" s="23" t="s">
        <v>152</v>
      </c>
      <c r="C34" s="81">
        <v>7136000</v>
      </c>
      <c r="D34" s="81"/>
    </row>
    <row r="35" spans="1:4" ht="22.5" customHeight="1">
      <c r="A35" s="20"/>
      <c r="B35" s="83"/>
      <c r="C35" s="84">
        <f>SUM(C6:C34)</f>
        <v>2082819943.5399997</v>
      </c>
      <c r="D35" s="84">
        <f>SUM(D14:D31)</f>
        <v>2082819943.54</v>
      </c>
    </row>
    <row r="37" ht="21">
      <c r="A37" s="1" t="s">
        <v>13</v>
      </c>
    </row>
    <row r="38" spans="1:3" ht="21">
      <c r="A38" s="47"/>
      <c r="B38" s="47"/>
      <c r="C38" s="47"/>
    </row>
    <row r="39" spans="1:4" ht="21">
      <c r="A39" s="96"/>
      <c r="B39" s="96"/>
      <c r="C39" s="96"/>
      <c r="D39" s="96"/>
    </row>
    <row r="40" spans="1:4" ht="21">
      <c r="A40" s="96"/>
      <c r="B40" s="96"/>
      <c r="C40" s="96"/>
      <c r="D40" s="96"/>
    </row>
    <row r="41" spans="1:4" ht="21">
      <c r="A41" s="96"/>
      <c r="B41" s="96"/>
      <c r="C41" s="96"/>
      <c r="D41" s="96"/>
    </row>
    <row r="42" spans="1:4" ht="21">
      <c r="A42" s="44"/>
      <c r="B42" s="44"/>
      <c r="C42" s="44"/>
      <c r="D42" s="44"/>
    </row>
    <row r="43" spans="1:3" ht="21">
      <c r="A43" s="85"/>
      <c r="B43" s="85"/>
      <c r="C43" s="85"/>
    </row>
    <row r="44" spans="1:4" ht="21">
      <c r="A44" s="86"/>
      <c r="B44" s="87"/>
      <c r="C44" s="88"/>
      <c r="D44" s="89"/>
    </row>
    <row r="45" spans="1:4" ht="21">
      <c r="A45" s="86"/>
      <c r="B45" s="87"/>
      <c r="C45" s="90"/>
      <c r="D45" s="89"/>
    </row>
    <row r="46" spans="1:4" ht="21">
      <c r="A46" s="47"/>
      <c r="B46" s="91"/>
      <c r="C46" s="92"/>
      <c r="D46" s="93"/>
    </row>
    <row r="47" spans="1:4" ht="21">
      <c r="A47" s="47"/>
      <c r="B47" s="91"/>
      <c r="C47" s="94"/>
      <c r="D47" s="93"/>
    </row>
    <row r="48" spans="1:4" ht="21">
      <c r="A48" s="47"/>
      <c r="B48" s="91"/>
      <c r="C48" s="92"/>
      <c r="D48" s="93"/>
    </row>
    <row r="49" spans="1:4" ht="21">
      <c r="A49" s="47"/>
      <c r="B49" s="91"/>
      <c r="C49" s="92"/>
      <c r="D49" s="47"/>
    </row>
    <row r="50" spans="1:4" ht="21">
      <c r="A50" s="47"/>
      <c r="B50" s="91"/>
      <c r="C50" s="93"/>
      <c r="D50" s="93"/>
    </row>
    <row r="51" spans="1:4" ht="21">
      <c r="A51" s="47"/>
      <c r="B51" s="91"/>
      <c r="C51" s="93"/>
      <c r="D51" s="93"/>
    </row>
    <row r="52" spans="1:4" ht="21">
      <c r="A52" s="47"/>
      <c r="B52" s="91"/>
      <c r="C52" s="93"/>
      <c r="D52" s="93"/>
    </row>
    <row r="53" spans="1:4" ht="21">
      <c r="A53" s="47"/>
      <c r="B53" s="91"/>
      <c r="C53" s="93"/>
      <c r="D53" s="92"/>
    </row>
    <row r="54" spans="1:4" ht="21">
      <c r="A54" s="47"/>
      <c r="B54" s="91"/>
      <c r="C54" s="93"/>
      <c r="D54" s="92"/>
    </row>
    <row r="55" spans="1:4" ht="21">
      <c r="A55" s="47"/>
      <c r="B55" s="91"/>
      <c r="C55" s="93"/>
      <c r="D55" s="92"/>
    </row>
    <row r="56" spans="1:4" ht="21">
      <c r="A56" s="47"/>
      <c r="B56" s="91"/>
      <c r="C56" s="93"/>
      <c r="D56" s="92"/>
    </row>
    <row r="57" spans="1:4" ht="21">
      <c r="A57" s="47"/>
      <c r="B57" s="91"/>
      <c r="C57" s="93"/>
      <c r="D57" s="92"/>
    </row>
    <row r="58" spans="1:4" ht="21">
      <c r="A58" s="47"/>
      <c r="B58" s="91"/>
      <c r="C58" s="93"/>
      <c r="D58" s="93"/>
    </row>
    <row r="59" spans="1:4" ht="21">
      <c r="A59" s="47"/>
      <c r="B59" s="91"/>
      <c r="C59" s="93"/>
      <c r="D59" s="93"/>
    </row>
    <row r="60" spans="1:4" ht="21">
      <c r="A60" s="47"/>
      <c r="B60" s="91"/>
      <c r="C60" s="93"/>
      <c r="D60" s="93"/>
    </row>
    <row r="61" spans="1:4" ht="21">
      <c r="A61" s="47"/>
      <c r="B61" s="47"/>
      <c r="C61" s="95"/>
      <c r="D61" s="95"/>
    </row>
    <row r="62" spans="1:4" ht="21">
      <c r="A62" s="47"/>
      <c r="B62" s="47"/>
      <c r="C62" s="47"/>
      <c r="D62" s="47"/>
    </row>
    <row r="63" spans="1:4" ht="21">
      <c r="A63" s="47"/>
      <c r="B63" s="47"/>
      <c r="C63" s="47"/>
      <c r="D63" s="47"/>
    </row>
    <row r="64" spans="1:4" ht="21">
      <c r="A64" s="47"/>
      <c r="B64" s="47"/>
      <c r="C64" s="47"/>
      <c r="D64" s="47"/>
    </row>
    <row r="65" spans="1:4" ht="21">
      <c r="A65" s="47"/>
      <c r="B65" s="47"/>
      <c r="C65" s="47"/>
      <c r="D65" s="47"/>
    </row>
    <row r="66" spans="1:4" ht="21">
      <c r="A66" s="47"/>
      <c r="B66" s="47"/>
      <c r="C66" s="47"/>
      <c r="D66" s="47"/>
    </row>
    <row r="67" spans="1:4" ht="21">
      <c r="A67" s="47"/>
      <c r="B67" s="47"/>
      <c r="C67" s="47"/>
      <c r="D67" s="47"/>
    </row>
    <row r="68" spans="1:4" ht="21">
      <c r="A68" s="47"/>
      <c r="B68" s="47"/>
      <c r="C68" s="47"/>
      <c r="D68" s="47"/>
    </row>
    <row r="69" spans="1:4" ht="21">
      <c r="A69" s="47"/>
      <c r="B69" s="47"/>
      <c r="C69" s="47"/>
      <c r="D69" s="47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8"/>
  <sheetViews>
    <sheetView zoomScaleSheetLayoutView="100" zoomScalePageLayoutView="0" workbookViewId="0" topLeftCell="A4">
      <selection activeCell="E4" sqref="E4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13.57421875" style="1" customWidth="1"/>
    <col min="7" max="16384" width="9.140625" style="1" customWidth="1"/>
  </cols>
  <sheetData>
    <row r="4" spans="1:5" ht="21">
      <c r="A4" s="1" t="s">
        <v>0</v>
      </c>
      <c r="C4" s="2"/>
      <c r="D4" s="1" t="s">
        <v>1</v>
      </c>
      <c r="E4" s="3" t="s">
        <v>2</v>
      </c>
    </row>
    <row r="5" spans="1:5" ht="21">
      <c r="A5" s="97" t="s">
        <v>3</v>
      </c>
      <c r="B5" s="97"/>
      <c r="C5" s="97"/>
      <c r="D5" s="97"/>
      <c r="E5" s="97"/>
    </row>
    <row r="6" ht="21">
      <c r="D6" s="1" t="s">
        <v>4</v>
      </c>
    </row>
    <row r="7" spans="1:5" ht="24" customHeight="1" thickBot="1">
      <c r="A7" s="4"/>
      <c r="B7" s="4"/>
      <c r="C7" s="100"/>
      <c r="D7" s="100"/>
      <c r="E7" s="100"/>
    </row>
    <row r="8" spans="1:5" ht="21.75" thickTop="1">
      <c r="A8" s="101" t="s">
        <v>5</v>
      </c>
      <c r="B8" s="102"/>
      <c r="C8" s="5"/>
      <c r="D8" s="6"/>
      <c r="E8" s="7" t="s">
        <v>6</v>
      </c>
    </row>
    <row r="9" spans="1:5" ht="21">
      <c r="A9" s="8" t="s">
        <v>7</v>
      </c>
      <c r="B9" s="9" t="s">
        <v>8</v>
      </c>
      <c r="C9" s="10" t="s">
        <v>9</v>
      </c>
      <c r="D9" s="11" t="s">
        <v>10</v>
      </c>
      <c r="E9" s="11" t="s">
        <v>11</v>
      </c>
    </row>
    <row r="10" spans="1:5" ht="21.75" thickBot="1">
      <c r="A10" s="12" t="s">
        <v>12</v>
      </c>
      <c r="B10" s="13" t="s">
        <v>12</v>
      </c>
      <c r="C10" s="4"/>
      <c r="D10" s="14"/>
      <c r="E10" s="13" t="s">
        <v>12</v>
      </c>
    </row>
    <row r="11" spans="1:5" ht="29.25" customHeight="1" thickTop="1">
      <c r="A11" s="15" t="s">
        <v>13</v>
      </c>
      <c r="B11" s="16">
        <v>1432676231.41</v>
      </c>
      <c r="C11" s="17" t="s">
        <v>14</v>
      </c>
      <c r="D11" s="18"/>
      <c r="E11" s="16">
        <v>1553192632.6100004</v>
      </c>
    </row>
    <row r="12" spans="1:5" ht="21">
      <c r="A12" s="19"/>
      <c r="B12" s="20"/>
      <c r="C12" s="1" t="s">
        <v>15</v>
      </c>
      <c r="D12" s="20"/>
      <c r="E12" s="20"/>
    </row>
    <row r="13" spans="1:5" ht="21">
      <c r="A13" s="21">
        <v>59000000</v>
      </c>
      <c r="B13" s="22">
        <f>61255358.36+6391984.69</f>
        <v>67647343.05</v>
      </c>
      <c r="C13" s="1" t="s">
        <v>16</v>
      </c>
      <c r="D13" s="23" t="s">
        <v>17</v>
      </c>
      <c r="E13" s="22">
        <v>6391984.69</v>
      </c>
    </row>
    <row r="14" spans="1:5" ht="21">
      <c r="A14" s="21">
        <v>1300000</v>
      </c>
      <c r="B14" s="21">
        <f>7096999.65+36537</f>
        <v>7133536.65</v>
      </c>
      <c r="C14" s="1" t="s">
        <v>18</v>
      </c>
      <c r="D14" s="23" t="s">
        <v>19</v>
      </c>
      <c r="E14" s="21">
        <v>36537</v>
      </c>
    </row>
    <row r="15" spans="1:5" ht="21">
      <c r="A15" s="21">
        <v>18600000</v>
      </c>
      <c r="B15" s="21">
        <f>28785879.43+6296609.64</f>
        <v>35082489.07</v>
      </c>
      <c r="C15" s="1" t="s">
        <v>20</v>
      </c>
      <c r="D15" s="23" t="s">
        <v>21</v>
      </c>
      <c r="E15" s="21">
        <v>6296609.64</v>
      </c>
    </row>
    <row r="16" spans="1:5" ht="21">
      <c r="A16" s="21">
        <v>1740000</v>
      </c>
      <c r="B16" s="25">
        <f>3655263+75333.62</f>
        <v>3730596.62</v>
      </c>
      <c r="C16" s="1" t="s">
        <v>22</v>
      </c>
      <c r="D16" s="23" t="s">
        <v>23</v>
      </c>
      <c r="E16" s="25">
        <v>75333.62</v>
      </c>
    </row>
    <row r="17" spans="1:5" ht="21">
      <c r="A17" s="21">
        <v>60000</v>
      </c>
      <c r="B17" s="21">
        <f>32500+75000</f>
        <v>107500</v>
      </c>
      <c r="C17" s="1" t="s">
        <v>24</v>
      </c>
      <c r="D17" s="23" t="s">
        <v>25</v>
      </c>
      <c r="E17" s="25">
        <v>75000</v>
      </c>
    </row>
    <row r="18" spans="1:5" ht="21">
      <c r="A18" s="21">
        <v>510000000</v>
      </c>
      <c r="B18" s="21">
        <f>520584004.32+37133972.14</f>
        <v>557717976.46</v>
      </c>
      <c r="C18" s="1" t="s">
        <v>26</v>
      </c>
      <c r="D18" s="23" t="s">
        <v>27</v>
      </c>
      <c r="E18" s="21">
        <v>37133972.14</v>
      </c>
    </row>
    <row r="19" spans="1:5" ht="21">
      <c r="A19" s="21">
        <v>109300000</v>
      </c>
      <c r="B19" s="21">
        <v>114711202</v>
      </c>
      <c r="C19" s="1" t="s">
        <v>28</v>
      </c>
      <c r="D19" s="23" t="s">
        <v>29</v>
      </c>
      <c r="E19" s="25">
        <v>0</v>
      </c>
    </row>
    <row r="20" spans="1:5" ht="21">
      <c r="A20" s="27" t="s">
        <v>30</v>
      </c>
      <c r="B20" s="28">
        <f>45028981.34+6253850</f>
        <v>51282831.34</v>
      </c>
      <c r="C20" s="1" t="s">
        <v>31</v>
      </c>
      <c r="D20" s="23" t="s">
        <v>32</v>
      </c>
      <c r="E20" s="29">
        <v>6253850</v>
      </c>
    </row>
    <row r="21" spans="1:5" ht="21.75" thickBot="1">
      <c r="A21" s="31">
        <f>SUM(A13:A20)</f>
        <v>700000000</v>
      </c>
      <c r="B21" s="32">
        <f>SUM(B13:B20)</f>
        <v>837413475.19</v>
      </c>
      <c r="C21" s="33"/>
      <c r="D21" s="34" t="s">
        <v>13</v>
      </c>
      <c r="E21" s="31">
        <f>SUM(E13:E20)</f>
        <v>56263287.09</v>
      </c>
    </row>
    <row r="22" spans="1:5" ht="21.75" thickTop="1">
      <c r="A22" s="35"/>
      <c r="B22" s="28"/>
      <c r="C22" s="36"/>
      <c r="D22" s="23"/>
      <c r="E22" s="37"/>
    </row>
    <row r="23" spans="1:5" ht="21">
      <c r="A23" s="28"/>
      <c r="B23" s="21">
        <v>816.2</v>
      </c>
      <c r="C23" s="1" t="s">
        <v>33</v>
      </c>
      <c r="D23" s="23" t="s">
        <v>34</v>
      </c>
      <c r="E23" s="25">
        <v>0</v>
      </c>
    </row>
    <row r="24" spans="1:5" ht="21">
      <c r="A24" s="28"/>
      <c r="B24" s="21">
        <f>17417681+268820</f>
        <v>17686501</v>
      </c>
      <c r="C24" s="1" t="s">
        <v>35</v>
      </c>
      <c r="D24" s="23" t="s">
        <v>36</v>
      </c>
      <c r="E24" s="25">
        <v>268820</v>
      </c>
    </row>
    <row r="25" spans="1:5" ht="21">
      <c r="A25" s="38"/>
      <c r="B25" s="21">
        <v>1167820.13</v>
      </c>
      <c r="C25" s="1" t="s">
        <v>37</v>
      </c>
      <c r="D25" s="11">
        <v>700</v>
      </c>
      <c r="E25" s="25">
        <v>0</v>
      </c>
    </row>
    <row r="26" spans="1:5" ht="21">
      <c r="A26" s="38"/>
      <c r="B26" s="21">
        <f>1964117.26+205166</f>
        <v>2169283.26</v>
      </c>
      <c r="C26" s="19" t="s">
        <v>38</v>
      </c>
      <c r="D26" s="23" t="s">
        <v>39</v>
      </c>
      <c r="E26" s="25">
        <v>205166</v>
      </c>
    </row>
    <row r="27" spans="1:5" ht="21">
      <c r="A27" s="38"/>
      <c r="B27" s="21">
        <f>15840895.23+1726424.99</f>
        <v>17567320.22</v>
      </c>
      <c r="C27" s="1" t="s">
        <v>40</v>
      </c>
      <c r="D27" s="23" t="s">
        <v>41</v>
      </c>
      <c r="E27" s="21">
        <v>1726424.99</v>
      </c>
    </row>
    <row r="28" spans="1:5" ht="21">
      <c r="A28" s="38"/>
      <c r="B28" s="21"/>
      <c r="D28" s="23"/>
      <c r="E28" s="37"/>
    </row>
    <row r="29" spans="1:5" ht="21">
      <c r="A29" s="38"/>
      <c r="B29" s="21"/>
      <c r="D29" s="23"/>
      <c r="E29" s="37"/>
    </row>
    <row r="30" spans="1:5" ht="21">
      <c r="A30" s="38"/>
      <c r="B30" s="21"/>
      <c r="D30" s="23"/>
      <c r="E30" s="37"/>
    </row>
    <row r="31" spans="1:5" ht="21">
      <c r="A31" s="38"/>
      <c r="B31" s="21"/>
      <c r="D31" s="23"/>
      <c r="E31" s="21"/>
    </row>
    <row r="32" spans="1:5" ht="27" customHeight="1">
      <c r="A32" s="38" t="s">
        <v>13</v>
      </c>
      <c r="B32" s="39">
        <f>SUM(B22:B31)</f>
        <v>38591740.809999995</v>
      </c>
      <c r="C32" s="40" t="s">
        <v>13</v>
      </c>
      <c r="D32" s="41" t="s">
        <v>13</v>
      </c>
      <c r="E32" s="39">
        <f>SUM(E22:E31)</f>
        <v>2200410.99</v>
      </c>
    </row>
    <row r="33" spans="1:5" ht="27.75" customHeight="1" thickBot="1">
      <c r="A33" s="42" t="s">
        <v>13</v>
      </c>
      <c r="B33" s="43">
        <f>B21+B32</f>
        <v>876005216</v>
      </c>
      <c r="C33" s="44" t="s">
        <v>42</v>
      </c>
      <c r="D33" s="18"/>
      <c r="E33" s="43">
        <f>E21+E32</f>
        <v>58463698.080000006</v>
      </c>
    </row>
    <row r="34" spans="1:5" ht="21.75" customHeight="1" thickTop="1">
      <c r="A34" s="45"/>
      <c r="B34" s="46"/>
      <c r="C34" s="44"/>
      <c r="D34" s="47"/>
      <c r="E34" s="46"/>
    </row>
    <row r="35" spans="1:5" ht="21.75" customHeight="1">
      <c r="A35" s="45"/>
      <c r="B35" s="46"/>
      <c r="C35" s="44"/>
      <c r="D35" s="47"/>
      <c r="E35" s="46"/>
    </row>
    <row r="36" spans="1:5" ht="21.75" customHeight="1">
      <c r="A36" s="45"/>
      <c r="B36" s="46"/>
      <c r="C36" s="44"/>
      <c r="D36" s="47"/>
      <c r="E36" s="46"/>
    </row>
    <row r="37" spans="1:5" ht="21.75" customHeight="1">
      <c r="A37" s="45"/>
      <c r="B37" s="46"/>
      <c r="C37" s="44"/>
      <c r="D37" s="47"/>
      <c r="E37" s="46"/>
    </row>
    <row r="38" spans="1:5" ht="21.75" customHeight="1">
      <c r="A38" s="45"/>
      <c r="B38" s="46"/>
      <c r="C38" s="44"/>
      <c r="D38" s="47"/>
      <c r="E38" s="46"/>
    </row>
    <row r="39" spans="1:5" ht="21.75" customHeight="1">
      <c r="A39" s="45"/>
      <c r="B39" s="46"/>
      <c r="C39" s="44"/>
      <c r="D39" s="47"/>
      <c r="E39" s="46"/>
    </row>
    <row r="40" spans="1:5" ht="25.5" customHeight="1" thickBot="1">
      <c r="A40" s="103" t="s">
        <v>43</v>
      </c>
      <c r="B40" s="103"/>
      <c r="C40" s="103"/>
      <c r="D40" s="103"/>
      <c r="E40" s="103"/>
    </row>
    <row r="41" spans="1:5" ht="16.5" customHeight="1" thickTop="1">
      <c r="A41" s="98" t="s">
        <v>5</v>
      </c>
      <c r="B41" s="99"/>
      <c r="C41" s="48"/>
      <c r="D41" s="48"/>
      <c r="E41" s="49" t="s">
        <v>6</v>
      </c>
    </row>
    <row r="42" spans="1:5" ht="18.75" customHeight="1">
      <c r="A42" s="50" t="s">
        <v>7</v>
      </c>
      <c r="B42" s="51" t="s">
        <v>8</v>
      </c>
      <c r="C42" s="52" t="s">
        <v>9</v>
      </c>
      <c r="D42" s="50" t="s">
        <v>10</v>
      </c>
      <c r="E42" s="53" t="s">
        <v>11</v>
      </c>
    </row>
    <row r="43" spans="1:5" ht="15.75" customHeight="1" thickBot="1">
      <c r="A43" s="54" t="s">
        <v>12</v>
      </c>
      <c r="B43" s="55" t="s">
        <v>12</v>
      </c>
      <c r="C43" s="14"/>
      <c r="D43" s="56"/>
      <c r="E43" s="55" t="s">
        <v>12</v>
      </c>
    </row>
    <row r="44" spans="1:6" ht="25.5" customHeight="1" thickTop="1">
      <c r="A44" s="57"/>
      <c r="B44" s="50"/>
      <c r="C44" s="58" t="s">
        <v>44</v>
      </c>
      <c r="D44" s="59"/>
      <c r="E44" s="53"/>
      <c r="F44" s="60" t="e">
        <f>+#REF!*100/E66</f>
        <v>#REF!</v>
      </c>
    </row>
    <row r="45" spans="1:6" ht="21.75" customHeight="1">
      <c r="A45" s="21">
        <f>32971700+80000</f>
        <v>33051700</v>
      </c>
      <c r="B45" s="25">
        <f>9634533.51+485925.92</f>
        <v>10120459.43</v>
      </c>
      <c r="C45" s="1" t="s">
        <v>45</v>
      </c>
      <c r="D45" s="61" t="s">
        <v>46</v>
      </c>
      <c r="E45" s="21">
        <v>485925.92</v>
      </c>
      <c r="F45" s="60"/>
    </row>
    <row r="46" spans="1:6" ht="21.75" customHeight="1">
      <c r="A46" s="21">
        <f>40893520-110000</f>
        <v>40783520</v>
      </c>
      <c r="B46" s="25">
        <f>26969643.52+2725743.18</f>
        <v>29695386.7</v>
      </c>
      <c r="C46" s="1" t="s">
        <v>47</v>
      </c>
      <c r="D46" s="61" t="s">
        <v>48</v>
      </c>
      <c r="E46" s="21">
        <f>747010+1979383.93-650.75</f>
        <v>2725743.1799999997</v>
      </c>
      <c r="F46" s="60"/>
    </row>
    <row r="47" spans="1:6" ht="21.75" customHeight="1">
      <c r="A47" s="21">
        <v>4368000</v>
      </c>
      <c r="B47" s="25">
        <f>3491920+339220</f>
        <v>3831140</v>
      </c>
      <c r="C47" s="1" t="s">
        <v>49</v>
      </c>
      <c r="D47" s="61" t="s">
        <v>50</v>
      </c>
      <c r="E47" s="21">
        <v>339220</v>
      </c>
      <c r="F47" s="60"/>
    </row>
    <row r="48" spans="1:6" ht="21.75" customHeight="1">
      <c r="A48" s="21">
        <f>29711400+110000</f>
        <v>29821400</v>
      </c>
      <c r="B48" s="25">
        <f>18408290.13+1810280</f>
        <v>20218570.13</v>
      </c>
      <c r="C48" s="1" t="s">
        <v>51</v>
      </c>
      <c r="D48" s="61" t="s">
        <v>52</v>
      </c>
      <c r="E48" s="21">
        <v>1810280</v>
      </c>
      <c r="F48" s="60" t="e">
        <f>+#REF!*100/E66</f>
        <v>#REF!</v>
      </c>
    </row>
    <row r="49" spans="1:6" ht="21.75" customHeight="1">
      <c r="A49" s="21">
        <v>17920000</v>
      </c>
      <c r="B49" s="25">
        <f>1097168.5+117812.5</f>
        <v>1214981</v>
      </c>
      <c r="C49" s="1" t="s">
        <v>53</v>
      </c>
      <c r="D49" s="61" t="s">
        <v>54</v>
      </c>
      <c r="E49" s="21">
        <v>117812.5</v>
      </c>
      <c r="F49" s="60"/>
    </row>
    <row r="50" spans="1:6" ht="21.75" customHeight="1">
      <c r="A50" s="21">
        <f>62059720-200000+200000-120000</f>
        <v>61939720</v>
      </c>
      <c r="B50" s="27">
        <f>31098559.3+1496943</f>
        <v>32595502.3</v>
      </c>
      <c r="C50" s="1" t="s">
        <v>55</v>
      </c>
      <c r="D50" s="61" t="s">
        <v>56</v>
      </c>
      <c r="E50" s="21">
        <v>1496943</v>
      </c>
      <c r="F50" s="60" t="e">
        <f>+#REF!*100/E66</f>
        <v>#REF!</v>
      </c>
    </row>
    <row r="51" spans="1:6" ht="21.75" customHeight="1">
      <c r="A51" s="62">
        <f>16896900-200000+200000</f>
        <v>16896900</v>
      </c>
      <c r="B51" s="27">
        <f>6258539.54+824714.35</f>
        <v>7083253.89</v>
      </c>
      <c r="C51" s="1" t="s">
        <v>57</v>
      </c>
      <c r="D51" s="61" t="s">
        <v>58</v>
      </c>
      <c r="E51" s="21">
        <v>824714.35</v>
      </c>
      <c r="F51" s="60" t="e">
        <f>+#REF!*100/E66</f>
        <v>#REF!</v>
      </c>
    </row>
    <row r="52" spans="1:6" ht="21.75" customHeight="1">
      <c r="A52" s="62">
        <f>7676000+40000</f>
        <v>7716000</v>
      </c>
      <c r="B52" s="25">
        <f>5556588.85+730427.25</f>
        <v>6287016.1</v>
      </c>
      <c r="C52" s="1" t="s">
        <v>59</v>
      </c>
      <c r="D52" s="61" t="s">
        <v>60</v>
      </c>
      <c r="E52" s="21">
        <v>730427.25</v>
      </c>
      <c r="F52" s="60" t="e">
        <f>+#REF!*100/E66</f>
        <v>#REF!</v>
      </c>
    </row>
    <row r="53" spans="1:6" ht="21.75" customHeight="1">
      <c r="A53" s="62">
        <v>91474260</v>
      </c>
      <c r="B53" s="25">
        <f>83204260+3070000</f>
        <v>86274260</v>
      </c>
      <c r="C53" s="1" t="s">
        <v>61</v>
      </c>
      <c r="D53" s="61" t="s">
        <v>62</v>
      </c>
      <c r="E53" s="21">
        <v>3070000</v>
      </c>
      <c r="F53" s="60" t="e">
        <f>+#REF!*100/E66</f>
        <v>#REF!</v>
      </c>
    </row>
    <row r="54" spans="1:6" ht="21.75" customHeight="1">
      <c r="A54" s="62">
        <f>15318300+600000</f>
        <v>15918300</v>
      </c>
      <c r="B54" s="27">
        <f>3649776.17+177059</f>
        <v>3826835.17</v>
      </c>
      <c r="C54" s="1" t="s">
        <v>63</v>
      </c>
      <c r="D54" s="61" t="s">
        <v>64</v>
      </c>
      <c r="E54" s="27">
        <v>177059</v>
      </c>
      <c r="F54" s="60"/>
    </row>
    <row r="55" spans="1:6" ht="21.75" customHeight="1">
      <c r="A55" s="62">
        <f>271210200-600000</f>
        <v>270610200</v>
      </c>
      <c r="B55" s="27">
        <f>101086893.8+42889425</f>
        <v>143976318.8</v>
      </c>
      <c r="C55" s="1" t="s">
        <v>65</v>
      </c>
      <c r="D55" s="61" t="s">
        <v>66</v>
      </c>
      <c r="E55" s="27">
        <v>42889425</v>
      </c>
      <c r="F55" s="60" t="e">
        <f>+#REF!*100/E66</f>
        <v>#REF!</v>
      </c>
    </row>
    <row r="56" spans="1:6" ht="21.75" customHeight="1">
      <c r="A56" s="62">
        <v>200000</v>
      </c>
      <c r="B56" s="27">
        <v>100000</v>
      </c>
      <c r="C56" s="1" t="s">
        <v>67</v>
      </c>
      <c r="D56" s="61" t="s">
        <v>68</v>
      </c>
      <c r="E56" s="27">
        <v>0</v>
      </c>
      <c r="F56" s="60" t="e">
        <f>+#REF!*100/E66</f>
        <v>#REF!</v>
      </c>
    </row>
    <row r="57" spans="1:6" ht="21.75" customHeight="1">
      <c r="A57" s="62">
        <v>885000</v>
      </c>
      <c r="B57" s="25">
        <f>605133.96+63346.6</f>
        <v>668480.5599999999</v>
      </c>
      <c r="C57" s="1" t="s">
        <v>45</v>
      </c>
      <c r="D57" s="61" t="s">
        <v>69</v>
      </c>
      <c r="E57" s="21">
        <v>63346.6</v>
      </c>
      <c r="F57" s="60" t="e">
        <f>+#REF!*100/E66</f>
        <v>#REF!</v>
      </c>
    </row>
    <row r="58" spans="1:6" ht="21.75" customHeight="1">
      <c r="A58" s="62">
        <v>42533000</v>
      </c>
      <c r="B58" s="25">
        <f>24115158.95+2484471</f>
        <v>26599629.95</v>
      </c>
      <c r="C58" s="1" t="s">
        <v>47</v>
      </c>
      <c r="D58" s="61" t="s">
        <v>70</v>
      </c>
      <c r="E58" s="21">
        <v>2484471</v>
      </c>
      <c r="F58" s="24" t="e">
        <f>+#REF!*100/E66</f>
        <v>#REF!</v>
      </c>
    </row>
    <row r="59" spans="1:5" ht="21.75" customHeight="1">
      <c r="A59" s="62">
        <v>426700</v>
      </c>
      <c r="B59" s="25">
        <f>327360+31440</f>
        <v>358800</v>
      </c>
      <c r="C59" s="1" t="s">
        <v>49</v>
      </c>
      <c r="D59" s="61" t="s">
        <v>71</v>
      </c>
      <c r="E59" s="21">
        <v>31440</v>
      </c>
    </row>
    <row r="60" spans="1:6" ht="21.75" customHeight="1">
      <c r="A60" s="21">
        <v>1442500</v>
      </c>
      <c r="B60" s="25">
        <f>1120210.72+116420</f>
        <v>1236630.72</v>
      </c>
      <c r="C60" s="1" t="s">
        <v>51</v>
      </c>
      <c r="D60" s="61" t="s">
        <v>72</v>
      </c>
      <c r="E60" s="21">
        <v>116420</v>
      </c>
      <c r="F60" s="24" t="e">
        <f>SUM(F44:F59)</f>
        <v>#REF!</v>
      </c>
    </row>
    <row r="61" spans="1:6" ht="21.75" customHeight="1">
      <c r="A61" s="21">
        <v>350000</v>
      </c>
      <c r="B61" s="27">
        <v>6200</v>
      </c>
      <c r="C61" s="1" t="s">
        <v>53</v>
      </c>
      <c r="D61" s="61" t="s">
        <v>73</v>
      </c>
      <c r="E61" s="27">
        <v>0</v>
      </c>
      <c r="F61" s="24"/>
    </row>
    <row r="62" spans="1:5" ht="21" customHeight="1">
      <c r="A62" s="21">
        <v>10331600</v>
      </c>
      <c r="B62" s="27">
        <v>7920496</v>
      </c>
      <c r="C62" s="1" t="s">
        <v>55</v>
      </c>
      <c r="D62" s="61" t="s">
        <v>74</v>
      </c>
      <c r="E62" s="27">
        <v>0</v>
      </c>
    </row>
    <row r="63" spans="1:5" ht="21" customHeight="1">
      <c r="A63" s="21">
        <v>3412400</v>
      </c>
      <c r="B63" s="27">
        <f>1822204.42+257291.16</f>
        <v>2079495.5799999998</v>
      </c>
      <c r="C63" s="1" t="s">
        <v>57</v>
      </c>
      <c r="D63" s="61" t="s">
        <v>75</v>
      </c>
      <c r="E63" s="27">
        <v>257291.16</v>
      </c>
    </row>
    <row r="64" spans="1:5" ht="21" customHeight="1">
      <c r="A64" s="21">
        <v>216000</v>
      </c>
      <c r="B64" s="25">
        <v>216000</v>
      </c>
      <c r="C64" s="1" t="s">
        <v>59</v>
      </c>
      <c r="D64" s="61" t="s">
        <v>76</v>
      </c>
      <c r="E64" s="25">
        <v>0</v>
      </c>
    </row>
    <row r="65" spans="1:5" ht="21" customHeight="1">
      <c r="A65" s="21">
        <v>49702800</v>
      </c>
      <c r="B65" s="27">
        <f>367823.45+25477121.61</f>
        <v>25844945.06</v>
      </c>
      <c r="C65" s="1" t="s">
        <v>65</v>
      </c>
      <c r="D65" s="61" t="s">
        <v>77</v>
      </c>
      <c r="E65" s="27">
        <v>25477121.61</v>
      </c>
    </row>
    <row r="66" spans="1:5" ht="21" customHeight="1" thickBot="1">
      <c r="A66" s="31">
        <f>SUM(A45:A65)</f>
        <v>700000000</v>
      </c>
      <c r="B66" s="31">
        <f>SUM(B45:B65)</f>
        <v>410154401.39</v>
      </c>
      <c r="C66" s="40"/>
      <c r="D66" s="63"/>
      <c r="E66" s="31">
        <f>SUM(E45:E65)</f>
        <v>83097640.57</v>
      </c>
    </row>
    <row r="67" spans="1:5" ht="21" customHeight="1" thickTop="1">
      <c r="A67" s="64"/>
      <c r="B67" s="64"/>
      <c r="C67" s="65"/>
      <c r="D67" s="66"/>
      <c r="E67" s="64"/>
    </row>
    <row r="68" spans="1:5" ht="21" customHeight="1">
      <c r="A68" s="64"/>
      <c r="B68" s="64"/>
      <c r="C68" s="65"/>
      <c r="D68" s="66"/>
      <c r="E68" s="64"/>
    </row>
    <row r="69" spans="1:5" ht="21" customHeight="1">
      <c r="A69" s="64"/>
      <c r="B69" s="64"/>
      <c r="C69" s="65"/>
      <c r="D69" s="66"/>
      <c r="E69" s="64"/>
    </row>
    <row r="70" spans="1:5" ht="21" customHeight="1">
      <c r="A70" s="64"/>
      <c r="B70" s="64"/>
      <c r="C70" s="65"/>
      <c r="D70" s="66"/>
      <c r="E70" s="64"/>
    </row>
    <row r="71" spans="1:5" ht="21" customHeight="1">
      <c r="A71" s="64"/>
      <c r="B71" s="64"/>
      <c r="C71" s="65"/>
      <c r="D71" s="66"/>
      <c r="E71" s="64"/>
    </row>
    <row r="72" spans="1:5" ht="21" customHeight="1">
      <c r="A72" s="64"/>
      <c r="B72" s="64"/>
      <c r="C72" s="65"/>
      <c r="D72" s="66"/>
      <c r="E72" s="64"/>
    </row>
    <row r="73" spans="1:5" ht="21" customHeight="1">
      <c r="A73" s="64"/>
      <c r="B73" s="64"/>
      <c r="C73" s="65"/>
      <c r="D73" s="66"/>
      <c r="E73" s="64"/>
    </row>
    <row r="74" spans="1:5" ht="21" customHeight="1">
      <c r="A74" s="64"/>
      <c r="B74" s="64"/>
      <c r="C74" s="65"/>
      <c r="D74" s="66"/>
      <c r="E74" s="64"/>
    </row>
    <row r="75" spans="1:5" ht="21" customHeight="1">
      <c r="A75" s="64"/>
      <c r="B75" s="64"/>
      <c r="C75" s="65"/>
      <c r="D75" s="66"/>
      <c r="E75" s="64"/>
    </row>
    <row r="76" spans="1:5" ht="21" customHeight="1">
      <c r="A76" s="64"/>
      <c r="B76" s="64"/>
      <c r="C76" s="65"/>
      <c r="D76" s="66"/>
      <c r="E76" s="64"/>
    </row>
    <row r="77" spans="1:5" ht="21" customHeight="1">
      <c r="A77" s="64"/>
      <c r="B77" s="64"/>
      <c r="C77" s="65"/>
      <c r="D77" s="66"/>
      <c r="E77" s="64"/>
    </row>
    <row r="78" spans="1:5" ht="21.75" customHeight="1">
      <c r="A78" s="45"/>
      <c r="B78" s="46"/>
      <c r="C78" s="44"/>
      <c r="D78" s="47"/>
      <c r="E78" s="46"/>
    </row>
    <row r="79" spans="1:5" ht="25.5" customHeight="1" thickBot="1">
      <c r="A79" s="103" t="s">
        <v>78</v>
      </c>
      <c r="B79" s="103"/>
      <c r="C79" s="103"/>
      <c r="D79" s="103"/>
      <c r="E79" s="103"/>
    </row>
    <row r="80" spans="1:5" ht="16.5" customHeight="1" thickTop="1">
      <c r="A80" s="98" t="s">
        <v>5</v>
      </c>
      <c r="B80" s="99"/>
      <c r="C80" s="48"/>
      <c r="D80" s="48"/>
      <c r="E80" s="49" t="s">
        <v>6</v>
      </c>
    </row>
    <row r="81" spans="1:5" ht="18.75" customHeight="1">
      <c r="A81" s="50" t="s">
        <v>7</v>
      </c>
      <c r="B81" s="51" t="s">
        <v>8</v>
      </c>
      <c r="C81" s="52" t="s">
        <v>9</v>
      </c>
      <c r="D81" s="50" t="s">
        <v>10</v>
      </c>
      <c r="E81" s="53" t="s">
        <v>11</v>
      </c>
    </row>
    <row r="82" spans="1:5" ht="15.75" customHeight="1" thickBot="1">
      <c r="A82" s="54" t="s">
        <v>12</v>
      </c>
      <c r="B82" s="55" t="s">
        <v>12</v>
      </c>
      <c r="C82" s="14"/>
      <c r="D82" s="56"/>
      <c r="E82" s="55" t="s">
        <v>12</v>
      </c>
    </row>
    <row r="83" spans="1:5" ht="21" customHeight="1" thickTop="1">
      <c r="A83" s="35"/>
      <c r="B83" s="21">
        <f>11747576.08-4562460.15</f>
        <v>7185115.93</v>
      </c>
      <c r="C83" s="1" t="s">
        <v>45</v>
      </c>
      <c r="D83" s="61" t="s">
        <v>69</v>
      </c>
      <c r="E83" s="21">
        <f>804513.85+200000-5566974</f>
        <v>-4562460.15</v>
      </c>
    </row>
    <row r="84" spans="1:5" ht="21" customHeight="1">
      <c r="A84" s="35"/>
      <c r="B84" s="21">
        <f>23211295+11985314</f>
        <v>35196609</v>
      </c>
      <c r="C84" s="1" t="s">
        <v>61</v>
      </c>
      <c r="D84" s="61" t="s">
        <v>79</v>
      </c>
      <c r="E84" s="25">
        <f>6238200+180140+5566974</f>
        <v>11985314</v>
      </c>
    </row>
    <row r="85" spans="1:5" ht="21" customHeight="1">
      <c r="A85" s="35"/>
      <c r="B85" s="21">
        <f>1567000</f>
        <v>1567000</v>
      </c>
      <c r="C85" s="1" t="s">
        <v>65</v>
      </c>
      <c r="D85" s="61" t="s">
        <v>77</v>
      </c>
      <c r="E85" s="25">
        <v>0</v>
      </c>
    </row>
    <row r="86" spans="1:5" ht="21" customHeight="1">
      <c r="A86" s="35"/>
      <c r="B86" s="21">
        <f>46494+5166</f>
        <v>51660</v>
      </c>
      <c r="C86" s="1" t="s">
        <v>45</v>
      </c>
      <c r="D86" s="61" t="s">
        <v>80</v>
      </c>
      <c r="E86" s="25">
        <v>5166</v>
      </c>
    </row>
    <row r="87" spans="1:5" ht="21" customHeight="1">
      <c r="A87" s="35"/>
      <c r="B87" s="21">
        <v>5569000</v>
      </c>
      <c r="C87" s="1" t="s">
        <v>65</v>
      </c>
      <c r="D87" s="61" t="s">
        <v>81</v>
      </c>
      <c r="E87" s="25">
        <v>0</v>
      </c>
    </row>
    <row r="88" spans="1:5" ht="21" customHeight="1">
      <c r="A88" s="38"/>
      <c r="B88" s="21">
        <f>17974550+421920</f>
        <v>18396470</v>
      </c>
      <c r="C88" s="1" t="s">
        <v>35</v>
      </c>
      <c r="D88" s="61" t="s">
        <v>36</v>
      </c>
      <c r="E88" s="21">
        <v>421920</v>
      </c>
    </row>
    <row r="89" spans="1:5" ht="21" customHeight="1">
      <c r="A89" s="38" t="s">
        <v>13</v>
      </c>
      <c r="B89" s="37">
        <f>267972996.13+9717560</f>
        <v>277690556.13</v>
      </c>
      <c r="C89" s="1" t="s">
        <v>82</v>
      </c>
      <c r="D89" s="23" t="s">
        <v>83</v>
      </c>
      <c r="E89" s="21">
        <v>9717560</v>
      </c>
    </row>
    <row r="90" spans="1:5" ht="21" customHeight="1">
      <c r="A90" s="38"/>
      <c r="B90" s="37">
        <v>20176</v>
      </c>
      <c r="C90" s="1" t="s">
        <v>84</v>
      </c>
      <c r="D90" s="23" t="s">
        <v>85</v>
      </c>
      <c r="E90" s="25">
        <v>0</v>
      </c>
    </row>
    <row r="91" spans="1:5" ht="21" customHeight="1">
      <c r="A91" s="38"/>
      <c r="B91" s="37">
        <v>11515146.52</v>
      </c>
      <c r="C91" s="1" t="s">
        <v>86</v>
      </c>
      <c r="D91" s="23" t="s">
        <v>87</v>
      </c>
      <c r="E91" s="25">
        <v>0</v>
      </c>
    </row>
    <row r="92" spans="1:5" ht="21" customHeight="1">
      <c r="A92" s="38"/>
      <c r="B92" s="37">
        <f>3002830.1+25815</f>
        <v>3028645.1</v>
      </c>
      <c r="C92" s="19" t="s">
        <v>38</v>
      </c>
      <c r="D92" s="23" t="s">
        <v>39</v>
      </c>
      <c r="E92" s="21">
        <v>25815</v>
      </c>
    </row>
    <row r="93" spans="1:5" ht="21" customHeight="1">
      <c r="A93" s="38" t="s">
        <v>13</v>
      </c>
      <c r="B93" s="37">
        <f>12738467.49+2408245.73</f>
        <v>15146713.22</v>
      </c>
      <c r="C93" s="1" t="s">
        <v>40</v>
      </c>
      <c r="D93" s="61" t="s">
        <v>41</v>
      </c>
      <c r="E93" s="21">
        <v>2408245.73</v>
      </c>
    </row>
    <row r="94" spans="1:5" ht="21" customHeight="1">
      <c r="A94" s="38"/>
      <c r="B94" s="37">
        <v>816.2</v>
      </c>
      <c r="C94" s="1" t="s">
        <v>88</v>
      </c>
      <c r="D94" s="61" t="s">
        <v>89</v>
      </c>
      <c r="E94" s="25">
        <v>0</v>
      </c>
    </row>
    <row r="95" spans="1:5" ht="21" customHeight="1">
      <c r="A95" s="38"/>
      <c r="B95" s="37">
        <v>14602008.38</v>
      </c>
      <c r="C95" s="1" t="s">
        <v>90</v>
      </c>
      <c r="D95" s="61"/>
      <c r="E95" s="25">
        <v>0</v>
      </c>
    </row>
    <row r="96" spans="1:5" ht="21.75" customHeight="1">
      <c r="A96" s="38"/>
      <c r="B96" s="39">
        <f>SUM(B83:B95)</f>
        <v>389969916.48</v>
      </c>
      <c r="C96" s="67"/>
      <c r="D96" s="23"/>
      <c r="E96" s="68">
        <f>SUM(E83:E95)</f>
        <v>20001560.580000002</v>
      </c>
    </row>
    <row r="97" spans="1:5" ht="19.5" customHeight="1">
      <c r="A97" s="42"/>
      <c r="B97" s="69">
        <f>B66+B96</f>
        <v>800124317.87</v>
      </c>
      <c r="C97" s="70" t="s">
        <v>91</v>
      </c>
      <c r="D97" s="71"/>
      <c r="E97" s="39">
        <f>E66+E96</f>
        <v>103099201.14999999</v>
      </c>
    </row>
    <row r="98" spans="1:5" ht="19.5" customHeight="1">
      <c r="A98" s="47"/>
      <c r="B98" s="72">
        <f>B33-B97</f>
        <v>75880898.13</v>
      </c>
      <c r="C98" s="8" t="s">
        <v>92</v>
      </c>
      <c r="D98" s="71"/>
      <c r="E98" s="72">
        <f>E33-E97</f>
        <v>-44635503.069999985</v>
      </c>
    </row>
    <row r="99" spans="1:5" ht="20.25" customHeight="1">
      <c r="A99" s="47"/>
      <c r="B99" s="73">
        <f>B11+B33-B97</f>
        <v>1508557129.54</v>
      </c>
      <c r="C99" s="74" t="s">
        <v>93</v>
      </c>
      <c r="D99" s="75"/>
      <c r="E99" s="73">
        <f>E11+E33-E97</f>
        <v>1508557129.5400002</v>
      </c>
    </row>
    <row r="107" ht="21">
      <c r="E107" s="30"/>
    </row>
    <row r="108" spans="2:5" ht="21">
      <c r="B108" s="26"/>
      <c r="E108" s="30"/>
    </row>
  </sheetData>
  <sheetProtection/>
  <mergeCells count="7">
    <mergeCell ref="A80:B80"/>
    <mergeCell ref="A5:E5"/>
    <mergeCell ref="C7:E7"/>
    <mergeCell ref="A8:B8"/>
    <mergeCell ref="A40:E40"/>
    <mergeCell ref="A41:B41"/>
    <mergeCell ref="A79:E79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Rich</cp:lastModifiedBy>
  <cp:lastPrinted>2015-10-22T06:25:48Z</cp:lastPrinted>
  <dcterms:created xsi:type="dcterms:W3CDTF">2015-10-22T06:25:20Z</dcterms:created>
  <dcterms:modified xsi:type="dcterms:W3CDTF">2015-11-05T09:10:46Z</dcterms:modified>
  <cp:category/>
  <cp:version/>
  <cp:contentType/>
  <cp:contentStatus/>
</cp:coreProperties>
</file>