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600" windowHeight="7425" activeTab="0"/>
  </bookViews>
  <sheets>
    <sheet name=" งบทดลอง" sheetId="1" r:id="rId1"/>
    <sheet name="รับจ่ายเงินสด" sheetId="2" r:id="rId2"/>
  </sheets>
  <definedNames>
    <definedName name="_xlnm.Print_Area" localSheetId="0">' งบทดลอง'!$A$1:$D$70</definedName>
    <definedName name="_xlnm.Print_Area" localSheetId="1">'รับจ่ายเงินสด'!$A$1:$E$118</definedName>
  </definedNames>
  <calcPr fullCalcOnLoad="1"/>
</workbook>
</file>

<file path=xl/sharedStrings.xml><?xml version="1.0" encoding="utf-8"?>
<sst xmlns="http://schemas.openxmlformats.org/spreadsheetml/2006/main" count="195" uniqueCount="150">
  <si>
    <t>6500</t>
  </si>
  <si>
    <t xml:space="preserve"> ค่าที่ดินและสิ่งก่อสร้าง</t>
  </si>
  <si>
    <t>6400</t>
  </si>
  <si>
    <t xml:space="preserve"> เงินอุดหนุน</t>
  </si>
  <si>
    <t>6000</t>
  </si>
  <si>
    <t xml:space="preserve"> งบกลาง</t>
  </si>
  <si>
    <t>บาท</t>
  </si>
  <si>
    <t xml:space="preserve"> เกิดขึ้นจริง</t>
  </si>
  <si>
    <t>รหัสบัญชี</t>
  </si>
  <si>
    <t>รายการ</t>
  </si>
  <si>
    <t>เกิดขึ้นจริง</t>
  </si>
  <si>
    <t>ประมาณการ</t>
  </si>
  <si>
    <t>เดือนนี้</t>
  </si>
  <si>
    <t>จนถึงปัจจุบัน</t>
  </si>
  <si>
    <t>ยอดยกไป</t>
  </si>
  <si>
    <t xml:space="preserve">       รายรับ       สูงกว่า    รายจ่าย</t>
  </si>
  <si>
    <t>รวมรายจ่าย</t>
  </si>
  <si>
    <t>912</t>
  </si>
  <si>
    <t xml:space="preserve"> เงินสมทบทุนส่งเสริมอาชีพ</t>
  </si>
  <si>
    <t>900</t>
  </si>
  <si>
    <t xml:space="preserve"> เงินรับฝาก (หมายเหตุ 4)</t>
  </si>
  <si>
    <t xml:space="preserve"> </t>
  </si>
  <si>
    <t>704</t>
  </si>
  <si>
    <t xml:space="preserve"> ลูกหนี้เงินยืมเงินสะสม</t>
  </si>
  <si>
    <t xml:space="preserve"> ฎีกาค้างจ่าย  (หมายเหตุ 3)</t>
  </si>
  <si>
    <t>600</t>
  </si>
  <si>
    <t xml:space="preserve"> รายจ่ายค้างจ่าย  (หมายเหตุ 2)</t>
  </si>
  <si>
    <t xml:space="preserve"> รายได้จากรัฐบาลค้างจ่าย  </t>
  </si>
  <si>
    <t>090</t>
  </si>
  <si>
    <t xml:space="preserve"> ลูกหนี้เงินยืม</t>
  </si>
  <si>
    <t>7000</t>
  </si>
  <si>
    <t>6300</t>
  </si>
  <si>
    <t xml:space="preserve"> ค่าสาธารณูปโภค</t>
  </si>
  <si>
    <t>6270</t>
  </si>
  <si>
    <t xml:space="preserve"> ค่าวัสดุ</t>
  </si>
  <si>
    <t>6250</t>
  </si>
  <si>
    <t xml:space="preserve"> ค่าใช้สอย</t>
  </si>
  <si>
    <t>6200</t>
  </si>
  <si>
    <t xml:space="preserve"> ค่าตอบแทน</t>
  </si>
  <si>
    <t>6130</t>
  </si>
  <si>
    <t xml:space="preserve"> ค่าจ้างชั่วคราว</t>
  </si>
  <si>
    <t>6120</t>
  </si>
  <si>
    <t xml:space="preserve"> ค่าจ้างประจำ</t>
  </si>
  <si>
    <t xml:space="preserve"> รายจ่ายอื่น</t>
  </si>
  <si>
    <t>6100</t>
  </si>
  <si>
    <t xml:space="preserve"> เงินเดือน</t>
  </si>
  <si>
    <t>5550</t>
  </si>
  <si>
    <t>5500</t>
  </si>
  <si>
    <t>5450</t>
  </si>
  <si>
    <t xml:space="preserve"> ค่าครุภัณฑ์</t>
  </si>
  <si>
    <t>5400</t>
  </si>
  <si>
    <t>5300</t>
  </si>
  <si>
    <t>5270</t>
  </si>
  <si>
    <t>5250</t>
  </si>
  <si>
    <t>5200</t>
  </si>
  <si>
    <t>5130</t>
  </si>
  <si>
    <t>5120</t>
  </si>
  <si>
    <t>5100</t>
  </si>
  <si>
    <t>5000</t>
  </si>
  <si>
    <r>
      <rPr>
        <b/>
        <sz val="14"/>
        <rFont val="TH SarabunPSK"/>
        <family val="2"/>
      </rPr>
      <t xml:space="preserve"> </t>
    </r>
    <r>
      <rPr>
        <b/>
        <u val="single"/>
        <sz val="14"/>
        <rFont val="TH SarabunPSK"/>
        <family val="2"/>
      </rPr>
      <t>รายจ่าย</t>
    </r>
  </si>
  <si>
    <t>- 2 -</t>
  </si>
  <si>
    <t>รวมรายรับ</t>
  </si>
  <si>
    <t xml:space="preserve"> ฎีกาค้างจ่าย (หมายเหตุ 3) </t>
  </si>
  <si>
    <t xml:space="preserve"> รายจ่ายค้างจ่าย (หมายเหตุ 2)</t>
  </si>
  <si>
    <t xml:space="preserve"> เงินสะสม</t>
  </si>
  <si>
    <t>014</t>
  </si>
  <si>
    <t xml:space="preserve"> เงินฝากสมทบทุนส่งเสริมอาชีพ</t>
  </si>
  <si>
    <t>3000</t>
  </si>
  <si>
    <t xml:space="preserve"> เงินอุดหนุนเฉพาะกิจ</t>
  </si>
  <si>
    <t>-</t>
  </si>
  <si>
    <t>2000</t>
  </si>
  <si>
    <t xml:space="preserve"> เงินอุดหนุนทั่วไป-กำหนดวัตถุประสงค์</t>
  </si>
  <si>
    <t xml:space="preserve"> เงินอุดหนุนทั่วไป</t>
  </si>
  <si>
    <t>1000</t>
  </si>
  <si>
    <t xml:space="preserve"> ภาษีจัดสรร</t>
  </si>
  <si>
    <t>0350</t>
  </si>
  <si>
    <t xml:space="preserve"> รายได้จากทุน</t>
  </si>
  <si>
    <t>0300</t>
  </si>
  <si>
    <t xml:space="preserve"> รายได้เบ็ดเตล็ด</t>
  </si>
  <si>
    <t>0200</t>
  </si>
  <si>
    <t xml:space="preserve"> รายได้จากทรัพย์สิน</t>
  </si>
  <si>
    <t>0120</t>
  </si>
  <si>
    <t xml:space="preserve"> ค่าธรรมเนียม ค่าปรับและใบอนุญาต</t>
  </si>
  <si>
    <t>0100</t>
  </si>
  <si>
    <t xml:space="preserve"> ภาษีอากร</t>
  </si>
  <si>
    <r>
      <t xml:space="preserve"> </t>
    </r>
    <r>
      <rPr>
        <u val="single"/>
        <sz val="16"/>
        <rFont val="TH SarabunPSK"/>
        <family val="2"/>
      </rPr>
      <t>รายรับ</t>
    </r>
    <r>
      <rPr>
        <sz val="16"/>
        <rFont val="TH SarabunPSK"/>
        <family val="2"/>
      </rPr>
      <t xml:space="preserve">  (หมายเหตุ 1)</t>
    </r>
  </si>
  <si>
    <t xml:space="preserve"> ยอดยกมา</t>
  </si>
  <si>
    <t>ปีงบประมาณ….2559….</t>
  </si>
  <si>
    <t>รายงาน รับ - จ่าย  เงินสด</t>
  </si>
  <si>
    <t>พฤศจิกายน   2558</t>
  </si>
  <si>
    <t xml:space="preserve">     เดือน    </t>
  </si>
  <si>
    <r>
      <t xml:space="preserve"> </t>
    </r>
    <r>
      <rPr>
        <b/>
        <sz val="16"/>
        <rFont val="TH SarabunPSK"/>
        <family val="2"/>
      </rPr>
      <t>องค์การบริหารส่วนจังหวัดสมุทรสาคร</t>
    </r>
  </si>
  <si>
    <t>องค์การบริหารส่วนจังหวัดสมุทรสาคร</t>
  </si>
  <si>
    <t>งบทดลอง</t>
  </si>
  <si>
    <t>ณ วันที่  30  พฤศจิกายน   2558</t>
  </si>
  <si>
    <t>เดบิท</t>
  </si>
  <si>
    <t>เครดิต</t>
  </si>
  <si>
    <t xml:space="preserve">  เงินสด</t>
  </si>
  <si>
    <t>111100</t>
  </si>
  <si>
    <t xml:space="preserve">  เงินฝากธนาคาร   ประเภท  -  ออมทรัพย์/เผื่อเรียก </t>
  </si>
  <si>
    <t>111201</t>
  </si>
  <si>
    <t xml:space="preserve">                                 -  ประจำ  </t>
  </si>
  <si>
    <t>111202</t>
  </si>
  <si>
    <t xml:space="preserve">                                 -  กระแสรายวัน</t>
  </si>
  <si>
    <t>111203</t>
  </si>
  <si>
    <t xml:space="preserve">  เงินฝากสมทบทุนส่งเสริมอาชีพ</t>
  </si>
  <si>
    <t>112003</t>
  </si>
  <si>
    <t xml:space="preserve">  เงินฝาก กสอ.</t>
  </si>
  <si>
    <t>112004</t>
  </si>
  <si>
    <t xml:space="preserve">  ลูกหนี้เงินยืม</t>
  </si>
  <si>
    <t>113100</t>
  </si>
  <si>
    <t xml:space="preserve">  รายได้จากรัฐบาลค้างรับ</t>
  </si>
  <si>
    <t>113200</t>
  </si>
  <si>
    <t xml:space="preserve">  ลูกหนี้เงินยืมเงินสะสม</t>
  </si>
  <si>
    <t>113700</t>
  </si>
  <si>
    <t xml:space="preserve">  รายรับ  (หมายเหตุ 1)</t>
  </si>
  <si>
    <t>190001</t>
  </si>
  <si>
    <t xml:space="preserve">  รายจ่ายค้างจ่าย  (หมายเหตุ 2)</t>
  </si>
  <si>
    <t>211000</t>
  </si>
  <si>
    <t xml:space="preserve">  ฎีกาค้างจ่าย (หมายเหตุ 3)</t>
  </si>
  <si>
    <t>213000</t>
  </si>
  <si>
    <t xml:space="preserve">  เงินรับฝาก  (หมายเหตุ 4)</t>
  </si>
  <si>
    <t>215000</t>
  </si>
  <si>
    <t xml:space="preserve">  เงินสมทบทุนส่งเสริมอาชีพ</t>
  </si>
  <si>
    <t>215999</t>
  </si>
  <si>
    <t xml:space="preserve">  เงินสะสม</t>
  </si>
  <si>
    <t>310000</t>
  </si>
  <si>
    <t xml:space="preserve">  เงินทุนสำรองเงินสะสม</t>
  </si>
  <si>
    <t>320000</t>
  </si>
  <si>
    <t xml:space="preserve">  งบกลาง</t>
  </si>
  <si>
    <t>511000</t>
  </si>
  <si>
    <t xml:space="preserve">  เงินเดือน (ฝ่ายการเมือง)</t>
  </si>
  <si>
    <t>521000</t>
  </si>
  <si>
    <t xml:space="preserve">  เงินเดือน (ฝ่ายประจำ)</t>
  </si>
  <si>
    <t>522000</t>
  </si>
  <si>
    <t xml:space="preserve">  ค่าตอบแทน</t>
  </si>
  <si>
    <t>531000</t>
  </si>
  <si>
    <t xml:space="preserve">  ค่าใช้สอย</t>
  </si>
  <si>
    <t>532000</t>
  </si>
  <si>
    <t xml:space="preserve">  ค่าวัสดุ</t>
  </si>
  <si>
    <t>533000</t>
  </si>
  <si>
    <t xml:space="preserve">  ค่าสาธารณูปโภค</t>
  </si>
  <si>
    <t>534000</t>
  </si>
  <si>
    <t xml:space="preserve">  ค่าที่ดินและสิ่งก่อสร้าง</t>
  </si>
  <si>
    <t>542000</t>
  </si>
  <si>
    <t xml:space="preserve">  เงินอุดหนุน</t>
  </si>
  <si>
    <t>561000</t>
  </si>
  <si>
    <t xml:space="preserve">  งบกลาง-กำหนดวัตถุประสงค์/เฉพาะกิจ</t>
  </si>
  <si>
    <t>711000</t>
  </si>
  <si>
    <t>742000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</si>
</sst>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6"/>
      <name val="AngsanaUPC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u val="single"/>
      <sz val="16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/>
      <top style="double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/>
    </border>
    <border>
      <left/>
      <right style="thin"/>
      <top style="thin"/>
      <bottom style="double"/>
    </border>
    <border>
      <left/>
      <right/>
      <top/>
      <bottom style="double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3" fontId="2" fillId="0" borderId="0" xfId="39" applyFont="1" applyAlignment="1">
      <alignment/>
    </xf>
    <xf numFmtId="43" fontId="2" fillId="0" borderId="10" xfId="39" applyFont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3" fontId="2" fillId="0" borderId="0" xfId="36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" fontId="3" fillId="0" borderId="18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4" fontId="3" fillId="0" borderId="18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" fontId="3" fillId="0" borderId="19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3" fillId="0" borderId="18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12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43" fontId="2" fillId="0" borderId="10" xfId="36" applyFont="1" applyBorder="1" applyAlignment="1">
      <alignment horizontal="right"/>
    </xf>
    <xf numFmtId="4" fontId="3" fillId="0" borderId="2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43" fontId="2" fillId="0" borderId="10" xfId="39" applyFont="1" applyBorder="1" applyAlignment="1">
      <alignment horizontal="center"/>
    </xf>
    <xf numFmtId="4" fontId="2" fillId="0" borderId="11" xfId="0" applyNumberFormat="1" applyFont="1" applyBorder="1" applyAlignment="1">
      <alignment horizontal="right"/>
    </xf>
    <xf numFmtId="0" fontId="4" fillId="0" borderId="21" xfId="0" applyFont="1" applyBorder="1" applyAlignment="1">
      <alignment/>
    </xf>
    <xf numFmtId="0" fontId="5" fillId="0" borderId="21" xfId="0" applyFont="1" applyBorder="1" applyAlignment="1">
      <alignment/>
    </xf>
    <xf numFmtId="0" fontId="7" fillId="0" borderId="11" xfId="0" applyFont="1" applyBorder="1" applyAlignment="1">
      <alignment horizontal="center"/>
    </xf>
    <xf numFmtId="4" fontId="3" fillId="0" borderId="2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2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43" fontId="2" fillId="0" borderId="10" xfId="39" applyFont="1" applyBorder="1" applyAlignment="1">
      <alignment/>
    </xf>
    <xf numFmtId="43" fontId="2" fillId="0" borderId="12" xfId="36" applyFont="1" applyBorder="1" applyAlignment="1">
      <alignment horizontal="right"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3" fillId="0" borderId="16" xfId="0" applyNumberFormat="1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11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17" xfId="0" applyFont="1" applyBorder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3" fontId="2" fillId="0" borderId="10" xfId="38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43" fontId="2" fillId="0" borderId="10" xfId="38" applyFont="1" applyBorder="1" applyAlignment="1">
      <alignment/>
    </xf>
    <xf numFmtId="43" fontId="2" fillId="0" borderId="10" xfId="38" applyFont="1" applyBorder="1" applyAlignment="1">
      <alignment horizontal="center"/>
    </xf>
    <xf numFmtId="0" fontId="2" fillId="0" borderId="18" xfId="0" applyFont="1" applyBorder="1" applyAlignment="1">
      <alignment/>
    </xf>
    <xf numFmtId="43" fontId="2" fillId="0" borderId="18" xfId="38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3" fontId="2" fillId="0" borderId="0" xfId="38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3" fontId="2" fillId="0" borderId="0" xfId="38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3" fontId="2" fillId="0" borderId="0" xfId="38" applyFont="1" applyBorder="1" applyAlignment="1">
      <alignment horizontal="center"/>
    </xf>
    <xf numFmtId="43" fontId="2" fillId="0" borderId="0" xfId="38" applyFont="1" applyBorder="1" applyAlignment="1">
      <alignment/>
    </xf>
    <xf numFmtId="43" fontId="2" fillId="0" borderId="0" xfId="38" applyFont="1" applyBorder="1" applyAlignment="1">
      <alignment/>
    </xf>
    <xf numFmtId="43" fontId="2" fillId="0" borderId="0" xfId="38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23" xfId="0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3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PageLayoutView="0" workbookViewId="0" topLeftCell="A1">
      <selection activeCell="A2" sqref="A2:D2"/>
    </sheetView>
  </sheetViews>
  <sheetFormatPr defaultColWidth="9.140625" defaultRowHeight="21.75" customHeight="1"/>
  <cols>
    <col min="1" max="1" width="44.421875" style="1" customWidth="1"/>
    <col min="2" max="2" width="9.28125" style="1" customWidth="1"/>
    <col min="3" max="3" width="18.421875" style="1" customWidth="1"/>
    <col min="4" max="4" width="18.8515625" style="1" customWidth="1"/>
    <col min="5" max="16384" width="9.140625" style="1" customWidth="1"/>
  </cols>
  <sheetData>
    <row r="1" spans="1:4" ht="21.75" customHeight="1">
      <c r="A1" s="99" t="s">
        <v>92</v>
      </c>
      <c r="B1" s="99"/>
      <c r="C1" s="99"/>
      <c r="D1" s="99"/>
    </row>
    <row r="2" spans="1:4" ht="21.75" customHeight="1">
      <c r="A2" s="99" t="s">
        <v>93</v>
      </c>
      <c r="B2" s="99"/>
      <c r="C2" s="99"/>
      <c r="D2" s="99"/>
    </row>
    <row r="3" spans="1:4" ht="21.75" customHeight="1">
      <c r="A3" s="100" t="s">
        <v>94</v>
      </c>
      <c r="B3" s="100"/>
      <c r="C3" s="100"/>
      <c r="D3" s="100"/>
    </row>
    <row r="4" spans="1:4" ht="21.75" customHeight="1">
      <c r="A4" s="78" t="s">
        <v>9</v>
      </c>
      <c r="B4" s="78" t="s">
        <v>8</v>
      </c>
      <c r="C4" s="78" t="s">
        <v>95</v>
      </c>
      <c r="D4" s="78" t="s">
        <v>96</v>
      </c>
    </row>
    <row r="5" spans="1:4" ht="21.75" customHeight="1">
      <c r="A5" s="79" t="s">
        <v>97</v>
      </c>
      <c r="B5" s="80" t="s">
        <v>98</v>
      </c>
      <c r="C5" s="81">
        <v>0</v>
      </c>
      <c r="D5" s="82"/>
    </row>
    <row r="6" spans="1:4" ht="21.75" customHeight="1">
      <c r="A6" s="64" t="s">
        <v>99</v>
      </c>
      <c r="B6" s="37" t="s">
        <v>100</v>
      </c>
      <c r="C6" s="2">
        <v>110288762.07</v>
      </c>
      <c r="D6" s="83"/>
    </row>
    <row r="7" spans="1:4" ht="21.75" customHeight="1">
      <c r="A7" s="64" t="s">
        <v>101</v>
      </c>
      <c r="B7" s="37" t="s">
        <v>102</v>
      </c>
      <c r="C7" s="2">
        <f>107771878.26+572384158.81+673681818.62+4474517.85</f>
        <v>1358312373.54</v>
      </c>
      <c r="D7" s="64"/>
    </row>
    <row r="8" spans="1:4" ht="21.75" customHeight="1">
      <c r="A8" s="64" t="s">
        <v>103</v>
      </c>
      <c r="B8" s="37" t="s">
        <v>104</v>
      </c>
      <c r="C8" s="8">
        <v>0</v>
      </c>
      <c r="D8" s="83"/>
    </row>
    <row r="9" spans="1:4" ht="21.75" customHeight="1">
      <c r="A9" s="64" t="s">
        <v>105</v>
      </c>
      <c r="B9" s="37" t="s">
        <v>106</v>
      </c>
      <c r="C9" s="84">
        <v>42458.65</v>
      </c>
      <c r="D9" s="83"/>
    </row>
    <row r="10" spans="1:4" ht="21.75" customHeight="1">
      <c r="A10" s="64" t="s">
        <v>107</v>
      </c>
      <c r="B10" s="37" t="s">
        <v>108</v>
      </c>
      <c r="C10" s="83">
        <v>112765126.21</v>
      </c>
      <c r="D10" s="83"/>
    </row>
    <row r="11" spans="1:4" ht="21.75" customHeight="1">
      <c r="A11" s="64" t="s">
        <v>109</v>
      </c>
      <c r="B11" s="37" t="s">
        <v>110</v>
      </c>
      <c r="C11" s="83">
        <v>1237300</v>
      </c>
      <c r="D11" s="83"/>
    </row>
    <row r="12" spans="1:4" ht="21.75" customHeight="1">
      <c r="A12" s="64" t="s">
        <v>111</v>
      </c>
      <c r="B12" s="37" t="s">
        <v>112</v>
      </c>
      <c r="C12" s="83">
        <v>12748900</v>
      </c>
      <c r="D12" s="83"/>
    </row>
    <row r="13" spans="1:4" ht="21.75" customHeight="1">
      <c r="A13" s="64" t="s">
        <v>113</v>
      </c>
      <c r="B13" s="37" t="s">
        <v>114</v>
      </c>
      <c r="C13" s="83">
        <v>642779.54</v>
      </c>
      <c r="D13" s="83"/>
    </row>
    <row r="14" spans="1:4" ht="21.75" customHeight="1">
      <c r="A14" s="64" t="s">
        <v>115</v>
      </c>
      <c r="B14" s="37" t="s">
        <v>116</v>
      </c>
      <c r="C14" s="83"/>
      <c r="D14" s="83">
        <v>102694331.52</v>
      </c>
    </row>
    <row r="15" spans="1:4" ht="21.75" customHeight="1">
      <c r="A15" s="64" t="s">
        <v>117</v>
      </c>
      <c r="B15" s="37" t="s">
        <v>118</v>
      </c>
      <c r="C15" s="83"/>
      <c r="D15" s="83">
        <v>306905682.85</v>
      </c>
    </row>
    <row r="16" spans="1:4" ht="21.75" customHeight="1">
      <c r="A16" s="64" t="s">
        <v>119</v>
      </c>
      <c r="B16" s="37" t="s">
        <v>120</v>
      </c>
      <c r="C16" s="83"/>
      <c r="D16" s="83">
        <v>0</v>
      </c>
    </row>
    <row r="17" spans="1:4" ht="21.75" customHeight="1">
      <c r="A17" s="64" t="s">
        <v>121</v>
      </c>
      <c r="B17" s="37" t="s">
        <v>122</v>
      </c>
      <c r="C17" s="83"/>
      <c r="D17" s="83">
        <v>4702162.0600000005</v>
      </c>
    </row>
    <row r="18" spans="1:4" ht="21.75" customHeight="1">
      <c r="A18" s="64" t="s">
        <v>123</v>
      </c>
      <c r="B18" s="37" t="s">
        <v>124</v>
      </c>
      <c r="C18" s="83"/>
      <c r="D18" s="84">
        <v>42458.65</v>
      </c>
    </row>
    <row r="19" spans="1:4" ht="21.75" customHeight="1">
      <c r="A19" s="64" t="s">
        <v>125</v>
      </c>
      <c r="B19" s="37" t="s">
        <v>126</v>
      </c>
      <c r="C19" s="83"/>
      <c r="D19" s="83">
        <v>886286525.3</v>
      </c>
    </row>
    <row r="20" spans="1:4" ht="21.75" customHeight="1">
      <c r="A20" s="64" t="s">
        <v>127</v>
      </c>
      <c r="B20" s="37" t="s">
        <v>128</v>
      </c>
      <c r="C20" s="83"/>
      <c r="D20" s="83">
        <v>328111135.29</v>
      </c>
    </row>
    <row r="21" spans="1:4" ht="21.75" customHeight="1">
      <c r="A21" s="64" t="s">
        <v>129</v>
      </c>
      <c r="B21" s="37" t="s">
        <v>130</v>
      </c>
      <c r="C21" s="83">
        <f>761303.84+67465.4</f>
        <v>828769.24</v>
      </c>
      <c r="D21" s="83"/>
    </row>
    <row r="22" spans="1:4" ht="21.75" customHeight="1">
      <c r="A22" s="64" t="s">
        <v>131</v>
      </c>
      <c r="B22" s="37" t="s">
        <v>132</v>
      </c>
      <c r="C22" s="83">
        <v>1494020</v>
      </c>
      <c r="D22" s="83"/>
    </row>
    <row r="23" spans="1:4" ht="21.75" customHeight="1">
      <c r="A23" s="64" t="s">
        <v>133</v>
      </c>
      <c r="B23" s="37" t="s">
        <v>134</v>
      </c>
      <c r="C23" s="83">
        <v>14114341.71</v>
      </c>
      <c r="D23" s="83"/>
    </row>
    <row r="24" spans="1:4" ht="21.75" customHeight="1">
      <c r="A24" s="64" t="s">
        <v>135</v>
      </c>
      <c r="B24" s="37" t="s">
        <v>136</v>
      </c>
      <c r="C24" s="84">
        <f>203659</f>
        <v>203659</v>
      </c>
      <c r="D24" s="83"/>
    </row>
    <row r="25" spans="1:4" ht="21.75" customHeight="1">
      <c r="A25" s="64" t="s">
        <v>137</v>
      </c>
      <c r="B25" s="37" t="s">
        <v>138</v>
      </c>
      <c r="C25" s="84">
        <f>387034.82</f>
        <v>387034.82</v>
      </c>
      <c r="D25" s="83"/>
    </row>
    <row r="26" spans="1:4" ht="21.75" customHeight="1">
      <c r="A26" s="64" t="s">
        <v>139</v>
      </c>
      <c r="B26" s="37" t="s">
        <v>140</v>
      </c>
      <c r="C26" s="84">
        <f>436683.86</f>
        <v>436683.86</v>
      </c>
      <c r="D26" s="83"/>
    </row>
    <row r="27" spans="1:4" ht="21.75" customHeight="1">
      <c r="A27" s="64" t="s">
        <v>141</v>
      </c>
      <c r="B27" s="37" t="s">
        <v>142</v>
      </c>
      <c r="C27" s="84">
        <f>1083588.43+114033.06</f>
        <v>1197621.49</v>
      </c>
      <c r="D27" s="83"/>
    </row>
    <row r="28" spans="1:4" ht="21.75" customHeight="1">
      <c r="A28" s="64" t="s">
        <v>143</v>
      </c>
      <c r="B28" s="37" t="s">
        <v>144</v>
      </c>
      <c r="C28" s="84">
        <v>70016</v>
      </c>
      <c r="D28" s="83"/>
    </row>
    <row r="29" spans="1:4" ht="21.75" customHeight="1">
      <c r="A29" s="64" t="s">
        <v>145</v>
      </c>
      <c r="B29" s="37" t="s">
        <v>146</v>
      </c>
      <c r="C29" s="84">
        <v>6790000</v>
      </c>
      <c r="D29" s="83"/>
    </row>
    <row r="30" spans="1:4" ht="21" customHeight="1">
      <c r="A30" s="64" t="s">
        <v>147</v>
      </c>
      <c r="B30" s="37" t="s">
        <v>148</v>
      </c>
      <c r="C30" s="84">
        <f>569935.54+6514</f>
        <v>576449.54</v>
      </c>
      <c r="D30" s="83"/>
    </row>
    <row r="31" spans="1:4" ht="21.75" customHeight="1">
      <c r="A31" s="64" t="s">
        <v>145</v>
      </c>
      <c r="B31" s="37" t="s">
        <v>149</v>
      </c>
      <c r="C31" s="83">
        <v>6606000</v>
      </c>
      <c r="D31" s="83"/>
    </row>
    <row r="32" spans="1:4" ht="21.75" customHeight="1">
      <c r="A32" s="64"/>
      <c r="B32" s="85"/>
      <c r="C32" s="86">
        <f>SUM(C5:C31)</f>
        <v>1628742295.6699998</v>
      </c>
      <c r="D32" s="86">
        <f>SUM(D14:D29)</f>
        <v>1628742295.6699998</v>
      </c>
    </row>
    <row r="34" ht="21.75" customHeight="1">
      <c r="A34" s="1" t="s">
        <v>21</v>
      </c>
    </row>
    <row r="35" spans="1:3" ht="21.75" customHeight="1">
      <c r="A35" s="20"/>
      <c r="B35" s="20"/>
      <c r="C35" s="20"/>
    </row>
    <row r="36" spans="1:4" ht="21.75" customHeight="1">
      <c r="A36" s="98"/>
      <c r="B36" s="98"/>
      <c r="C36" s="98"/>
      <c r="D36" s="98"/>
    </row>
    <row r="37" spans="1:4" ht="21.75" customHeight="1">
      <c r="A37" s="98"/>
      <c r="B37" s="98"/>
      <c r="C37" s="98"/>
      <c r="D37" s="98"/>
    </row>
    <row r="38" spans="1:4" ht="21.75" customHeight="1">
      <c r="A38" s="98"/>
      <c r="B38" s="98"/>
      <c r="C38" s="98"/>
      <c r="D38" s="98"/>
    </row>
    <row r="39" spans="1:4" ht="21.75" customHeight="1">
      <c r="A39" s="21"/>
      <c r="B39" s="21"/>
      <c r="C39" s="21"/>
      <c r="D39" s="21"/>
    </row>
    <row r="40" spans="1:3" ht="21.75" customHeight="1">
      <c r="A40" s="87"/>
      <c r="B40" s="87"/>
      <c r="C40" s="87"/>
    </row>
    <row r="41" spans="1:4" ht="21.75" customHeight="1">
      <c r="A41" s="88"/>
      <c r="B41" s="89"/>
      <c r="C41" s="90"/>
      <c r="D41" s="91"/>
    </row>
    <row r="42" spans="1:4" ht="21.75" customHeight="1">
      <c r="A42" s="88"/>
      <c r="B42" s="89"/>
      <c r="C42" s="92"/>
      <c r="D42" s="91"/>
    </row>
    <row r="43" spans="1:4" ht="21.75" customHeight="1">
      <c r="A43" s="20"/>
      <c r="B43" s="93"/>
      <c r="C43" s="94"/>
      <c r="D43" s="95"/>
    </row>
    <row r="44" spans="1:4" ht="21.75" customHeight="1">
      <c r="A44" s="20"/>
      <c r="B44" s="93"/>
      <c r="C44" s="96"/>
      <c r="D44" s="95"/>
    </row>
    <row r="45" spans="1:4" ht="21.75" customHeight="1">
      <c r="A45" s="20"/>
      <c r="B45" s="93"/>
      <c r="C45" s="94"/>
      <c r="D45" s="95"/>
    </row>
    <row r="46" spans="1:4" ht="21.75" customHeight="1">
      <c r="A46" s="20"/>
      <c r="B46" s="93"/>
      <c r="C46" s="94"/>
      <c r="D46" s="20"/>
    </row>
    <row r="47" spans="1:4" ht="21.75" customHeight="1">
      <c r="A47" s="20"/>
      <c r="B47" s="93"/>
      <c r="C47" s="95"/>
      <c r="D47" s="95"/>
    </row>
    <row r="48" spans="1:4" ht="21.75" customHeight="1">
      <c r="A48" s="20"/>
      <c r="B48" s="93"/>
      <c r="C48" s="95"/>
      <c r="D48" s="95"/>
    </row>
    <row r="49" spans="1:4" ht="21.75" customHeight="1">
      <c r="A49" s="20"/>
      <c r="B49" s="93"/>
      <c r="C49" s="95"/>
      <c r="D49" s="95"/>
    </row>
    <row r="50" spans="1:4" ht="21.75" customHeight="1">
      <c r="A50" s="20"/>
      <c r="B50" s="93"/>
      <c r="C50" s="95"/>
      <c r="D50" s="94"/>
    </row>
    <row r="51" spans="1:4" ht="21.75" customHeight="1">
      <c r="A51" s="20"/>
      <c r="B51" s="93"/>
      <c r="C51" s="95"/>
      <c r="D51" s="94"/>
    </row>
    <row r="52" spans="1:4" ht="21.75" customHeight="1">
      <c r="A52" s="20"/>
      <c r="B52" s="93"/>
      <c r="C52" s="95"/>
      <c r="D52" s="94"/>
    </row>
    <row r="53" spans="1:4" ht="21.75" customHeight="1">
      <c r="A53" s="20"/>
      <c r="B53" s="93"/>
      <c r="C53" s="95"/>
      <c r="D53" s="94"/>
    </row>
    <row r="54" spans="1:4" ht="21.75" customHeight="1">
      <c r="A54" s="20"/>
      <c r="B54" s="93"/>
      <c r="C54" s="95"/>
      <c r="D54" s="94"/>
    </row>
    <row r="55" spans="1:4" ht="21.75" customHeight="1">
      <c r="A55" s="20"/>
      <c r="B55" s="93"/>
      <c r="C55" s="95"/>
      <c r="D55" s="95"/>
    </row>
    <row r="56" spans="1:4" ht="21.75" customHeight="1">
      <c r="A56" s="20"/>
      <c r="B56" s="93"/>
      <c r="C56" s="95"/>
      <c r="D56" s="95"/>
    </row>
    <row r="57" spans="1:4" ht="21.75" customHeight="1">
      <c r="A57" s="20"/>
      <c r="B57" s="93"/>
      <c r="C57" s="95"/>
      <c r="D57" s="95"/>
    </row>
    <row r="58" spans="1:4" ht="21.75" customHeight="1">
      <c r="A58" s="20"/>
      <c r="B58" s="20"/>
      <c r="C58" s="97"/>
      <c r="D58" s="97"/>
    </row>
    <row r="59" spans="1:4" ht="21.75" customHeight="1">
      <c r="A59" s="20"/>
      <c r="B59" s="20"/>
      <c r="C59" s="20"/>
      <c r="D59" s="20"/>
    </row>
    <row r="60" spans="1:4" ht="21.75" customHeight="1">
      <c r="A60" s="20"/>
      <c r="B60" s="20"/>
      <c r="C60" s="20"/>
      <c r="D60" s="20"/>
    </row>
    <row r="61" spans="1:4" ht="21.75" customHeight="1">
      <c r="A61" s="20"/>
      <c r="B61" s="20"/>
      <c r="C61" s="20"/>
      <c r="D61" s="20"/>
    </row>
    <row r="62" spans="1:4" ht="21.75" customHeight="1">
      <c r="A62" s="20"/>
      <c r="B62" s="20"/>
      <c r="C62" s="20"/>
      <c r="D62" s="20"/>
    </row>
    <row r="63" spans="1:4" ht="21.75" customHeight="1">
      <c r="A63" s="20"/>
      <c r="B63" s="20"/>
      <c r="C63" s="20"/>
      <c r="D63" s="20"/>
    </row>
    <row r="64" spans="1:4" ht="21.75" customHeight="1">
      <c r="A64" s="20"/>
      <c r="B64" s="20"/>
      <c r="C64" s="20"/>
      <c r="D64" s="20"/>
    </row>
    <row r="65" spans="1:4" ht="21.75" customHeight="1">
      <c r="A65" s="20"/>
      <c r="B65" s="20"/>
      <c r="C65" s="20"/>
      <c r="D65" s="20"/>
    </row>
    <row r="66" spans="1:4" ht="21.75" customHeight="1">
      <c r="A66" s="20"/>
      <c r="B66" s="20"/>
      <c r="C66" s="20"/>
      <c r="D66" s="20"/>
    </row>
  </sheetData>
  <sheetProtection/>
  <mergeCells count="6">
    <mergeCell ref="A38:D38"/>
    <mergeCell ref="A1:D1"/>
    <mergeCell ref="A2:D2"/>
    <mergeCell ref="A3:D3"/>
    <mergeCell ref="A36:D36"/>
    <mergeCell ref="A37:D37"/>
  </mergeCells>
  <printOptions/>
  <pageMargins left="0.86" right="0.35433070866141736" top="0.7" bottom="0" header="0.68" footer="0.19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E97"/>
  <sheetViews>
    <sheetView zoomScaleSheetLayoutView="100" zoomScalePageLayoutView="0" workbookViewId="0" topLeftCell="A4">
      <selection activeCell="A5" sqref="A5:E5"/>
    </sheetView>
  </sheetViews>
  <sheetFormatPr defaultColWidth="9.140625" defaultRowHeight="23.25"/>
  <cols>
    <col min="1" max="1" width="17.28125" style="1" customWidth="1"/>
    <col min="2" max="2" width="17.140625" style="1" customWidth="1"/>
    <col min="3" max="3" width="35.140625" style="1" customWidth="1"/>
    <col min="4" max="4" width="9.140625" style="1" customWidth="1"/>
    <col min="5" max="5" width="16.8515625" style="1" customWidth="1"/>
    <col min="6" max="16384" width="9.140625" style="1" customWidth="1"/>
  </cols>
  <sheetData>
    <row r="4" spans="1:5" ht="21">
      <c r="A4" s="1" t="s">
        <v>91</v>
      </c>
      <c r="C4" s="77"/>
      <c r="D4" s="1" t="s">
        <v>90</v>
      </c>
      <c r="E4" s="76" t="s">
        <v>89</v>
      </c>
    </row>
    <row r="5" spans="1:5" ht="21">
      <c r="A5" s="99" t="s">
        <v>88</v>
      </c>
      <c r="B5" s="99"/>
      <c r="C5" s="99"/>
      <c r="D5" s="99"/>
      <c r="E5" s="99"/>
    </row>
    <row r="6" ht="21">
      <c r="D6" s="1" t="s">
        <v>87</v>
      </c>
    </row>
    <row r="7" spans="1:5" ht="24" customHeight="1" thickBot="1">
      <c r="A7" s="69"/>
      <c r="B7" s="69"/>
      <c r="C7" s="103"/>
      <c r="D7" s="103"/>
      <c r="E7" s="103"/>
    </row>
    <row r="8" spans="1:5" ht="21.75" thickTop="1">
      <c r="A8" s="104" t="s">
        <v>13</v>
      </c>
      <c r="B8" s="105"/>
      <c r="C8" s="75"/>
      <c r="D8" s="74"/>
      <c r="E8" s="73" t="s">
        <v>12</v>
      </c>
    </row>
    <row r="9" spans="1:5" ht="21">
      <c r="A9" s="31" t="s">
        <v>11</v>
      </c>
      <c r="B9" s="72" t="s">
        <v>10</v>
      </c>
      <c r="C9" s="71" t="s">
        <v>9</v>
      </c>
      <c r="D9" s="54" t="s">
        <v>8</v>
      </c>
      <c r="E9" s="54" t="s">
        <v>7</v>
      </c>
    </row>
    <row r="10" spans="1:5" ht="21.75" thickBot="1">
      <c r="A10" s="70" t="s">
        <v>6</v>
      </c>
      <c r="B10" s="68" t="s">
        <v>6</v>
      </c>
      <c r="C10" s="69"/>
      <c r="D10" s="11"/>
      <c r="E10" s="68" t="s">
        <v>6</v>
      </c>
    </row>
    <row r="11" spans="1:5" ht="29.25" customHeight="1" thickTop="1">
      <c r="A11" s="67" t="s">
        <v>21</v>
      </c>
      <c r="B11" s="65">
        <v>1450243341.7400005</v>
      </c>
      <c r="C11" s="66" t="s">
        <v>86</v>
      </c>
      <c r="D11" s="52"/>
      <c r="E11" s="65">
        <v>1444819084.3100004</v>
      </c>
    </row>
    <row r="12" spans="1:5" ht="21">
      <c r="A12" s="41"/>
      <c r="B12" s="64"/>
      <c r="C12" s="1" t="s">
        <v>85</v>
      </c>
      <c r="D12" s="64"/>
      <c r="E12" s="64"/>
    </row>
    <row r="13" spans="1:5" ht="21">
      <c r="A13" s="6">
        <v>59000000</v>
      </c>
      <c r="B13" s="63">
        <f>6149576.59+5822960.19</f>
        <v>11972536.780000001</v>
      </c>
      <c r="C13" s="1" t="s">
        <v>84</v>
      </c>
      <c r="D13" s="37" t="s">
        <v>83</v>
      </c>
      <c r="E13" s="63">
        <v>5822960.19</v>
      </c>
    </row>
    <row r="14" spans="1:5" ht="21">
      <c r="A14" s="6">
        <v>1300000</v>
      </c>
      <c r="B14" s="6">
        <f>36082+61570</f>
        <v>97652</v>
      </c>
      <c r="C14" s="1" t="s">
        <v>82</v>
      </c>
      <c r="D14" s="37" t="s">
        <v>81</v>
      </c>
      <c r="E14" s="6">
        <v>61570</v>
      </c>
    </row>
    <row r="15" spans="1:5" ht="21">
      <c r="A15" s="6">
        <v>20150000</v>
      </c>
      <c r="B15" s="6">
        <f>4284287.91+3219454.43</f>
        <v>7503742.34</v>
      </c>
      <c r="C15" s="1" t="s">
        <v>80</v>
      </c>
      <c r="D15" s="37" t="s">
        <v>79</v>
      </c>
      <c r="E15" s="6">
        <v>3219454.43</v>
      </c>
    </row>
    <row r="16" spans="1:5" ht="21">
      <c r="A16" s="6">
        <v>2330000</v>
      </c>
      <c r="B16" s="4">
        <f>63692+818927</f>
        <v>882619</v>
      </c>
      <c r="C16" s="1" t="s">
        <v>78</v>
      </c>
      <c r="D16" s="37" t="s">
        <v>77</v>
      </c>
      <c r="E16" s="4">
        <v>818927</v>
      </c>
    </row>
    <row r="17" spans="1:5" ht="21">
      <c r="A17" s="6">
        <v>20000</v>
      </c>
      <c r="B17" s="42">
        <v>0</v>
      </c>
      <c r="C17" s="1" t="s">
        <v>76</v>
      </c>
      <c r="D17" s="37" t="s">
        <v>75</v>
      </c>
      <c r="E17" s="4">
        <v>0</v>
      </c>
    </row>
    <row r="18" spans="1:5" ht="21">
      <c r="A18" s="6">
        <v>545000000</v>
      </c>
      <c r="B18" s="6">
        <f>8035556.63+25537650.15</f>
        <v>33573206.78</v>
      </c>
      <c r="C18" s="1" t="s">
        <v>74</v>
      </c>
      <c r="D18" s="37" t="s">
        <v>73</v>
      </c>
      <c r="E18" s="6">
        <v>25537650.15</v>
      </c>
    </row>
    <row r="19" spans="1:5" ht="21">
      <c r="A19" s="6">
        <v>112200000</v>
      </c>
      <c r="B19" s="42">
        <v>40205030</v>
      </c>
      <c r="C19" s="1" t="s">
        <v>72</v>
      </c>
      <c r="D19" s="37" t="s">
        <v>70</v>
      </c>
      <c r="E19" s="4">
        <v>40205030</v>
      </c>
    </row>
    <row r="20" spans="1:5" ht="21">
      <c r="A20" s="62" t="s">
        <v>69</v>
      </c>
      <c r="B20" s="61">
        <v>8446516.62</v>
      </c>
      <c r="C20" s="1" t="s">
        <v>71</v>
      </c>
      <c r="D20" s="37" t="s">
        <v>70</v>
      </c>
      <c r="E20" s="4">
        <f>1709806.62+6606000+28500+102210</f>
        <v>8446516.620000001</v>
      </c>
    </row>
    <row r="21" spans="1:5" ht="21">
      <c r="A21" s="46" t="s">
        <v>69</v>
      </c>
      <c r="B21" s="55">
        <f>6514+6514</f>
        <v>13028</v>
      </c>
      <c r="C21" s="1" t="s">
        <v>68</v>
      </c>
      <c r="D21" s="37" t="s">
        <v>67</v>
      </c>
      <c r="E21" s="60">
        <v>6514</v>
      </c>
    </row>
    <row r="22" spans="1:5" ht="21.75" thickBot="1">
      <c r="A22" s="43">
        <f>SUM(A13:A21)</f>
        <v>740000000</v>
      </c>
      <c r="B22" s="59">
        <f>SUM(B13:B21)</f>
        <v>102694331.52000001</v>
      </c>
      <c r="C22" s="58"/>
      <c r="D22" s="57" t="s">
        <v>21</v>
      </c>
      <c r="E22" s="43">
        <f>SUM(E13:E21)</f>
        <v>84118622.39</v>
      </c>
    </row>
    <row r="23" spans="1:5" ht="21.75" thickTop="1">
      <c r="A23" s="7"/>
      <c r="B23" s="55"/>
      <c r="C23" s="56"/>
      <c r="D23" s="37"/>
      <c r="E23" s="40"/>
    </row>
    <row r="24" spans="1:5" ht="21">
      <c r="A24" s="55"/>
      <c r="B24" s="6">
        <v>832.52</v>
      </c>
      <c r="C24" s="1" t="s">
        <v>66</v>
      </c>
      <c r="D24" s="37" t="s">
        <v>65</v>
      </c>
      <c r="E24" s="4">
        <v>0</v>
      </c>
    </row>
    <row r="25" spans="1:5" ht="21">
      <c r="A25" s="55"/>
      <c r="B25" s="6">
        <f>17260+17320</f>
        <v>34580</v>
      </c>
      <c r="C25" s="1" t="s">
        <v>29</v>
      </c>
      <c r="D25" s="37" t="s">
        <v>28</v>
      </c>
      <c r="E25" s="4">
        <v>17320</v>
      </c>
    </row>
    <row r="26" spans="1:5" ht="21">
      <c r="A26" s="39"/>
      <c r="B26" s="6">
        <f>65978.72+453952</f>
        <v>519930.72</v>
      </c>
      <c r="C26" s="1" t="s">
        <v>64</v>
      </c>
      <c r="D26" s="54">
        <v>700</v>
      </c>
      <c r="E26" s="4">
        <v>453952</v>
      </c>
    </row>
    <row r="27" spans="1:5" ht="21">
      <c r="A27" s="39"/>
      <c r="B27" s="6">
        <v>6514</v>
      </c>
      <c r="C27" s="41" t="s">
        <v>23</v>
      </c>
      <c r="D27" s="37" t="s">
        <v>22</v>
      </c>
      <c r="E27" s="4">
        <v>0</v>
      </c>
    </row>
    <row r="28" spans="1:5" ht="21" hidden="1">
      <c r="A28" s="39"/>
      <c r="B28" s="6"/>
      <c r="C28" s="1" t="s">
        <v>63</v>
      </c>
      <c r="D28" s="37" t="s">
        <v>25</v>
      </c>
      <c r="E28" s="40"/>
    </row>
    <row r="29" spans="1:5" ht="21" hidden="1">
      <c r="A29" s="39"/>
      <c r="B29" s="6"/>
      <c r="C29" s="1" t="s">
        <v>62</v>
      </c>
      <c r="D29" s="37"/>
      <c r="E29" s="40"/>
    </row>
    <row r="30" spans="1:5" ht="21">
      <c r="A30" s="39"/>
      <c r="B30" s="6">
        <f>385832.93+616626.62</f>
        <v>1002459.55</v>
      </c>
      <c r="C30" s="1" t="s">
        <v>20</v>
      </c>
      <c r="D30" s="37" t="s">
        <v>19</v>
      </c>
      <c r="E30" s="6">
        <v>616626.62</v>
      </c>
    </row>
    <row r="31" spans="1:5" ht="21">
      <c r="A31" s="39"/>
      <c r="B31" s="6"/>
      <c r="D31" s="37"/>
      <c r="E31" s="40"/>
    </row>
    <row r="32" spans="1:5" ht="21">
      <c r="A32" s="39"/>
      <c r="B32" s="6"/>
      <c r="D32" s="37"/>
      <c r="E32" s="6"/>
    </row>
    <row r="33" spans="1:5" ht="27" customHeight="1">
      <c r="A33" s="39" t="s">
        <v>21</v>
      </c>
      <c r="B33" s="32">
        <f>SUM(B23:B32)</f>
        <v>1564316.79</v>
      </c>
      <c r="C33" s="45" t="s">
        <v>21</v>
      </c>
      <c r="D33" s="53" t="s">
        <v>21</v>
      </c>
      <c r="E33" s="32">
        <f>SUM(E23:E32)</f>
        <v>1087898.62</v>
      </c>
    </row>
    <row r="34" spans="1:5" ht="27.75" customHeight="1" thickBot="1">
      <c r="A34" s="35" t="s">
        <v>21</v>
      </c>
      <c r="B34" s="51">
        <f>B22+B33</f>
        <v>104258648.31000002</v>
      </c>
      <c r="C34" s="21" t="s">
        <v>61</v>
      </c>
      <c r="D34" s="52"/>
      <c r="E34" s="51">
        <f>E22+E33</f>
        <v>85206521.01</v>
      </c>
    </row>
    <row r="35" spans="1:5" ht="21.75" customHeight="1" thickTop="1">
      <c r="A35" s="22"/>
      <c r="B35" s="19"/>
      <c r="C35" s="21"/>
      <c r="D35" s="20"/>
      <c r="E35" s="19"/>
    </row>
    <row r="36" spans="1:5" ht="21.75" customHeight="1">
      <c r="A36" s="22"/>
      <c r="B36" s="19"/>
      <c r="C36" s="21"/>
      <c r="D36" s="20"/>
      <c r="E36" s="19"/>
    </row>
    <row r="37" spans="1:5" ht="21.75" customHeight="1">
      <c r="A37" s="22"/>
      <c r="B37" s="19"/>
      <c r="C37" s="21"/>
      <c r="D37" s="20"/>
      <c r="E37" s="19"/>
    </row>
    <row r="38" spans="1:5" ht="21.75" customHeight="1">
      <c r="A38" s="22"/>
      <c r="B38" s="19"/>
      <c r="C38" s="21"/>
      <c r="D38" s="20"/>
      <c r="E38" s="19"/>
    </row>
    <row r="39" spans="1:5" ht="21.75" customHeight="1">
      <c r="A39" s="22"/>
      <c r="B39" s="19"/>
      <c r="C39" s="21"/>
      <c r="D39" s="20"/>
      <c r="E39" s="19"/>
    </row>
    <row r="40" spans="1:5" ht="21.75" customHeight="1">
      <c r="A40" s="22"/>
      <c r="B40" s="19"/>
      <c r="C40" s="21"/>
      <c r="D40" s="20"/>
      <c r="E40" s="19"/>
    </row>
    <row r="41" spans="1:5" ht="17.25" customHeight="1" thickBot="1">
      <c r="A41" s="106" t="s">
        <v>60</v>
      </c>
      <c r="B41" s="106"/>
      <c r="C41" s="106"/>
      <c r="D41" s="106"/>
      <c r="E41" s="106"/>
    </row>
    <row r="42" spans="1:5" ht="16.5" customHeight="1" thickTop="1">
      <c r="A42" s="101" t="s">
        <v>13</v>
      </c>
      <c r="B42" s="102"/>
      <c r="C42" s="18"/>
      <c r="D42" s="18"/>
      <c r="E42" s="17" t="s">
        <v>12</v>
      </c>
    </row>
    <row r="43" spans="1:5" ht="18.75" customHeight="1">
      <c r="A43" s="14" t="s">
        <v>11</v>
      </c>
      <c r="B43" s="16" t="s">
        <v>10</v>
      </c>
      <c r="C43" s="15" t="s">
        <v>9</v>
      </c>
      <c r="D43" s="14" t="s">
        <v>8</v>
      </c>
      <c r="E43" s="13" t="s">
        <v>7</v>
      </c>
    </row>
    <row r="44" spans="1:5" ht="15.75" customHeight="1" thickBot="1">
      <c r="A44" s="12" t="s">
        <v>6</v>
      </c>
      <c r="B44" s="9" t="s">
        <v>6</v>
      </c>
      <c r="C44" s="11"/>
      <c r="D44" s="10"/>
      <c r="E44" s="9" t="s">
        <v>6</v>
      </c>
    </row>
    <row r="45" spans="1:5" ht="21" customHeight="1" thickTop="1">
      <c r="A45" s="50"/>
      <c r="B45" s="14"/>
      <c r="C45" s="49" t="s">
        <v>59</v>
      </c>
      <c r="D45" s="48"/>
      <c r="E45" s="13"/>
    </row>
    <row r="46" spans="1:5" ht="21.75" customHeight="1">
      <c r="A46" s="6">
        <v>34936475</v>
      </c>
      <c r="B46" s="4">
        <f>437957.92+323345.92</f>
        <v>761303.84</v>
      </c>
      <c r="C46" s="1" t="s">
        <v>5</v>
      </c>
      <c r="D46" s="5" t="s">
        <v>58</v>
      </c>
      <c r="E46" s="6">
        <v>323345.92</v>
      </c>
    </row>
    <row r="47" spans="1:5" ht="21.75" customHeight="1">
      <c r="A47" s="6">
        <f>8964300+36749300</f>
        <v>45713600</v>
      </c>
      <c r="B47" s="4">
        <f>2634201.94+2796614.83</f>
        <v>5430816.77</v>
      </c>
      <c r="C47" s="1" t="s">
        <v>45</v>
      </c>
      <c r="D47" s="5" t="s">
        <v>57</v>
      </c>
      <c r="E47" s="6">
        <f>747010+2049604.83</f>
        <v>2796614.83</v>
      </c>
    </row>
    <row r="48" spans="1:5" ht="21.75" customHeight="1">
      <c r="A48" s="6">
        <v>4570000</v>
      </c>
      <c r="B48" s="4">
        <f>339220+363020</f>
        <v>702240</v>
      </c>
      <c r="C48" s="1" t="s">
        <v>42</v>
      </c>
      <c r="D48" s="5" t="s">
        <v>56</v>
      </c>
      <c r="E48" s="6">
        <v>363020</v>
      </c>
    </row>
    <row r="49" spans="1:5" ht="21.75" customHeight="1">
      <c r="A49" s="6">
        <v>34675032</v>
      </c>
      <c r="B49" s="4">
        <f>1743790+2657764.94</f>
        <v>4401554.9399999995</v>
      </c>
      <c r="C49" s="1" t="s">
        <v>40</v>
      </c>
      <c r="D49" s="5" t="s">
        <v>55</v>
      </c>
      <c r="E49" s="6">
        <f>2659851.39-2086.45</f>
        <v>2657764.94</v>
      </c>
    </row>
    <row r="50" spans="1:5" ht="21.75" customHeight="1">
      <c r="A50" s="6">
        <v>12790000</v>
      </c>
      <c r="B50" s="4">
        <f>100872.5+102786.5</f>
        <v>203659</v>
      </c>
      <c r="C50" s="1" t="s">
        <v>38</v>
      </c>
      <c r="D50" s="5" t="s">
        <v>54</v>
      </c>
      <c r="E50" s="6">
        <v>102786.5</v>
      </c>
    </row>
    <row r="51" spans="1:5" ht="21.75" customHeight="1">
      <c r="A51" s="6">
        <v>53626000</v>
      </c>
      <c r="B51" s="46">
        <f>45578.6+341456.22</f>
        <v>387034.81999999995</v>
      </c>
      <c r="C51" s="1" t="s">
        <v>36</v>
      </c>
      <c r="D51" s="5" t="s">
        <v>53</v>
      </c>
      <c r="E51" s="6">
        <v>341456.22</v>
      </c>
    </row>
    <row r="52" spans="1:5" ht="21.75" customHeight="1">
      <c r="A52" s="47">
        <v>13274980</v>
      </c>
      <c r="B52" s="46">
        <f>109068.02+327615.84</f>
        <v>436683.86000000004</v>
      </c>
      <c r="C52" s="1" t="s">
        <v>34</v>
      </c>
      <c r="D52" s="5" t="s">
        <v>52</v>
      </c>
      <c r="E52" s="6">
        <v>327615.84</v>
      </c>
    </row>
    <row r="53" spans="1:5" ht="21.75" customHeight="1">
      <c r="A53" s="47">
        <v>8229000</v>
      </c>
      <c r="B53" s="4">
        <f>599608.28+483980.15</f>
        <v>1083588.4300000002</v>
      </c>
      <c r="C53" s="1" t="s">
        <v>32</v>
      </c>
      <c r="D53" s="5" t="s">
        <v>51</v>
      </c>
      <c r="E53" s="6">
        <v>483980.15</v>
      </c>
    </row>
    <row r="54" spans="1:5" ht="21.75" customHeight="1">
      <c r="A54" s="47">
        <v>127351860</v>
      </c>
      <c r="B54" s="4">
        <v>6790000</v>
      </c>
      <c r="C54" s="1" t="s">
        <v>3</v>
      </c>
      <c r="D54" s="5" t="s">
        <v>50</v>
      </c>
      <c r="E54" s="42">
        <v>6790000</v>
      </c>
    </row>
    <row r="55" spans="1:5" ht="21.75" customHeight="1">
      <c r="A55" s="47">
        <v>7502600</v>
      </c>
      <c r="B55" s="46">
        <v>0</v>
      </c>
      <c r="C55" s="1" t="s">
        <v>49</v>
      </c>
      <c r="D55" s="5" t="s">
        <v>48</v>
      </c>
      <c r="E55" s="46">
        <v>0</v>
      </c>
    </row>
    <row r="56" spans="1:5" ht="21.75" customHeight="1">
      <c r="A56" s="47">
        <v>284848453</v>
      </c>
      <c r="B56" s="46">
        <v>70016</v>
      </c>
      <c r="C56" s="1" t="s">
        <v>1</v>
      </c>
      <c r="D56" s="5" t="s">
        <v>47</v>
      </c>
      <c r="E56" s="46">
        <v>70016</v>
      </c>
    </row>
    <row r="57" spans="1:5" ht="21.75" customHeight="1">
      <c r="A57" s="47">
        <v>250000</v>
      </c>
      <c r="B57" s="46">
        <v>0</v>
      </c>
      <c r="C57" s="1" t="s">
        <v>43</v>
      </c>
      <c r="D57" s="5" t="s">
        <v>46</v>
      </c>
      <c r="E57" s="46">
        <v>0</v>
      </c>
    </row>
    <row r="58" spans="1:5" ht="21.75" customHeight="1">
      <c r="A58" s="47">
        <v>800100</v>
      </c>
      <c r="B58" s="4">
        <f>37037.1+30428.3</f>
        <v>67465.4</v>
      </c>
      <c r="C58" s="1" t="s">
        <v>5</v>
      </c>
      <c r="D58" s="5" t="s">
        <v>4</v>
      </c>
      <c r="E58" s="6">
        <v>30428.3</v>
      </c>
    </row>
    <row r="59" spans="1:5" ht="21.75" customHeight="1">
      <c r="A59" s="47">
        <v>44642200</v>
      </c>
      <c r="B59" s="4">
        <f>2287620+2436560</f>
        <v>4724180</v>
      </c>
      <c r="C59" s="1" t="s">
        <v>45</v>
      </c>
      <c r="D59" s="5" t="s">
        <v>44</v>
      </c>
      <c r="E59" s="6">
        <v>2436560</v>
      </c>
    </row>
    <row r="60" spans="1:5" ht="21.75" customHeight="1">
      <c r="A60" s="47">
        <v>421700</v>
      </c>
      <c r="B60" s="4">
        <f>31440+33920</f>
        <v>65360</v>
      </c>
      <c r="C60" s="1" t="s">
        <v>42</v>
      </c>
      <c r="D60" s="5" t="s">
        <v>41</v>
      </c>
      <c r="E60" s="6">
        <v>33920</v>
      </c>
    </row>
    <row r="61" spans="1:5" ht="21.75" customHeight="1">
      <c r="A61" s="6">
        <v>1608200</v>
      </c>
      <c r="B61" s="4">
        <f>108920+175290</f>
        <v>284210</v>
      </c>
      <c r="C61" s="1" t="s">
        <v>40</v>
      </c>
      <c r="D61" s="5" t="s">
        <v>39</v>
      </c>
      <c r="E61" s="6">
        <v>175290</v>
      </c>
    </row>
    <row r="62" spans="1:5" ht="21.75" customHeight="1">
      <c r="A62" s="6">
        <v>50000</v>
      </c>
      <c r="B62" s="46">
        <v>0</v>
      </c>
      <c r="C62" s="1" t="s">
        <v>38</v>
      </c>
      <c r="D62" s="5" t="s">
        <v>37</v>
      </c>
      <c r="E62" s="46">
        <v>0</v>
      </c>
    </row>
    <row r="63" spans="1:5" ht="21" customHeight="1">
      <c r="A63" s="6">
        <v>19114153</v>
      </c>
      <c r="B63" s="46">
        <v>0</v>
      </c>
      <c r="C63" s="1" t="s">
        <v>36</v>
      </c>
      <c r="D63" s="5" t="s">
        <v>35</v>
      </c>
      <c r="E63" s="46">
        <v>0</v>
      </c>
    </row>
    <row r="64" spans="1:5" ht="21" customHeight="1">
      <c r="A64" s="6">
        <v>3560300</v>
      </c>
      <c r="B64" s="46">
        <v>0</v>
      </c>
      <c r="C64" s="1" t="s">
        <v>34</v>
      </c>
      <c r="D64" s="5" t="s">
        <v>33</v>
      </c>
      <c r="E64" s="46">
        <v>0</v>
      </c>
    </row>
    <row r="65" spans="1:5" ht="21" customHeight="1">
      <c r="A65" s="6">
        <v>171000</v>
      </c>
      <c r="B65" s="4">
        <f>54978.74+59054.32</f>
        <v>114033.06</v>
      </c>
      <c r="C65" s="1" t="s">
        <v>32</v>
      </c>
      <c r="D65" s="5" t="s">
        <v>31</v>
      </c>
      <c r="E65" s="4">
        <v>59054.32</v>
      </c>
    </row>
    <row r="66" spans="1:5" ht="21" customHeight="1">
      <c r="A66" s="6">
        <v>41864347</v>
      </c>
      <c r="B66" s="46">
        <v>0</v>
      </c>
      <c r="C66" s="1" t="s">
        <v>1</v>
      </c>
      <c r="D66" s="5" t="s">
        <v>0</v>
      </c>
      <c r="E66" s="46">
        <v>0</v>
      </c>
    </row>
    <row r="67" spans="1:5" ht="21" customHeight="1" thickBot="1">
      <c r="A67" s="43">
        <f>SUM(A46:A66)</f>
        <v>740000000</v>
      </c>
      <c r="B67" s="43">
        <f>SUM(B46:B66)</f>
        <v>25522146.119999994</v>
      </c>
      <c r="C67" s="45"/>
      <c r="D67" s="44"/>
      <c r="E67" s="43">
        <f>SUM(E46:E66)</f>
        <v>16991853.02</v>
      </c>
    </row>
    <row r="68" spans="1:5" ht="21" customHeight="1" thickTop="1">
      <c r="A68" s="7"/>
      <c r="B68" s="6">
        <v>569935.54</v>
      </c>
      <c r="C68" s="1" t="s">
        <v>5</v>
      </c>
      <c r="D68" s="5" t="s">
        <v>4</v>
      </c>
      <c r="E68" s="4">
        <v>569935.54</v>
      </c>
    </row>
    <row r="69" spans="1:5" ht="21" customHeight="1">
      <c r="A69" s="7"/>
      <c r="B69" s="6">
        <v>6514</v>
      </c>
      <c r="C69" s="1" t="s">
        <v>5</v>
      </c>
      <c r="D69" s="5" t="s">
        <v>30</v>
      </c>
      <c r="E69" s="4">
        <v>0</v>
      </c>
    </row>
    <row r="70" spans="1:5" ht="21" customHeight="1">
      <c r="A70" s="7"/>
      <c r="B70" s="6">
        <v>6606000</v>
      </c>
      <c r="C70" s="1" t="s">
        <v>3</v>
      </c>
      <c r="D70" s="5" t="s">
        <v>2</v>
      </c>
      <c r="E70" s="4">
        <v>6606000</v>
      </c>
    </row>
    <row r="71" spans="1:5" ht="21" customHeight="1">
      <c r="A71" s="39"/>
      <c r="B71" s="6">
        <f>57360+1214520</f>
        <v>1271880</v>
      </c>
      <c r="C71" s="1" t="s">
        <v>29</v>
      </c>
      <c r="D71" s="5" t="s">
        <v>28</v>
      </c>
      <c r="E71" s="6">
        <v>1214520</v>
      </c>
    </row>
    <row r="72" spans="1:5" ht="21" customHeight="1" hidden="1">
      <c r="A72" s="39"/>
      <c r="B72" s="6">
        <v>0</v>
      </c>
      <c r="C72" s="1" t="s">
        <v>27</v>
      </c>
      <c r="D72" s="5"/>
      <c r="E72" s="42"/>
    </row>
    <row r="73" spans="1:5" ht="21" customHeight="1">
      <c r="A73" s="39" t="s">
        <v>21</v>
      </c>
      <c r="B73" s="40">
        <f>11100999.6+35554536.46</f>
        <v>46655536.06</v>
      </c>
      <c r="C73" s="1" t="s">
        <v>26</v>
      </c>
      <c r="D73" s="37" t="s">
        <v>25</v>
      </c>
      <c r="E73" s="6">
        <v>35554536.46</v>
      </c>
    </row>
    <row r="74" spans="1:5" ht="21" customHeight="1">
      <c r="A74" s="39"/>
      <c r="B74" s="40">
        <f>2890581.96+17150</f>
        <v>2907731.96</v>
      </c>
      <c r="C74" s="1" t="s">
        <v>24</v>
      </c>
      <c r="D74" s="37"/>
      <c r="E74" s="6">
        <v>17150</v>
      </c>
    </row>
    <row r="75" spans="1:5" ht="21" customHeight="1">
      <c r="A75" s="39"/>
      <c r="B75" s="40">
        <f>609059.54+40234</f>
        <v>649293.54</v>
      </c>
      <c r="C75" s="41" t="s">
        <v>23</v>
      </c>
      <c r="D75" s="37" t="s">
        <v>22</v>
      </c>
      <c r="E75" s="6">
        <v>40234</v>
      </c>
    </row>
    <row r="76" spans="1:5" ht="21" customHeight="1">
      <c r="A76" s="39" t="s">
        <v>21</v>
      </c>
      <c r="B76" s="40">
        <f>1280744.01+430240.69</f>
        <v>1710984.7</v>
      </c>
      <c r="C76" s="1" t="s">
        <v>20</v>
      </c>
      <c r="D76" s="5" t="s">
        <v>19</v>
      </c>
      <c r="E76" s="6">
        <v>430240.69</v>
      </c>
    </row>
    <row r="77" spans="1:5" ht="21" customHeight="1">
      <c r="A77" s="39"/>
      <c r="B77" s="40">
        <v>832.52</v>
      </c>
      <c r="C77" s="1" t="s">
        <v>18</v>
      </c>
      <c r="D77" s="5" t="s">
        <v>17</v>
      </c>
      <c r="E77" s="4">
        <v>0</v>
      </c>
    </row>
    <row r="78" spans="1:5" ht="21.75" customHeight="1">
      <c r="A78" s="39"/>
      <c r="B78" s="32">
        <f>SUM(B68:B77)</f>
        <v>60378708.32000001</v>
      </c>
      <c r="C78" s="38"/>
      <c r="D78" s="37"/>
      <c r="E78" s="36">
        <f>SUM(E68:E77)</f>
        <v>44432616.69</v>
      </c>
    </row>
    <row r="79" spans="1:5" ht="19.5" customHeight="1">
      <c r="A79" s="35"/>
      <c r="B79" s="34">
        <f>B67+B78</f>
        <v>85900854.44</v>
      </c>
      <c r="C79" s="33" t="s">
        <v>16</v>
      </c>
      <c r="D79" s="30"/>
      <c r="E79" s="32">
        <f>E67+E78</f>
        <v>61424469.70999999</v>
      </c>
    </row>
    <row r="80" spans="1:5" ht="19.5" customHeight="1">
      <c r="A80" s="20"/>
      <c r="B80" s="29">
        <f>B34-B79</f>
        <v>18357793.87000002</v>
      </c>
      <c r="C80" s="31" t="s">
        <v>15</v>
      </c>
      <c r="D80" s="30"/>
      <c r="E80" s="29">
        <f>E34-E79</f>
        <v>23782051.300000012</v>
      </c>
    </row>
    <row r="81" spans="1:5" ht="20.25" customHeight="1">
      <c r="A81" s="20"/>
      <c r="B81" s="26">
        <f>B11+B34-B79</f>
        <v>1468601135.6100004</v>
      </c>
      <c r="C81" s="28" t="s">
        <v>14</v>
      </c>
      <c r="D81" s="27"/>
      <c r="E81" s="26">
        <f>E11+E34-E79</f>
        <v>1468601135.6100004</v>
      </c>
    </row>
    <row r="82" spans="1:5" ht="21" customHeight="1">
      <c r="A82" s="23"/>
      <c r="B82" s="23"/>
      <c r="C82" s="25"/>
      <c r="D82" s="24"/>
      <c r="E82" s="23"/>
    </row>
    <row r="83" spans="1:5" ht="21" customHeight="1">
      <c r="A83" s="23"/>
      <c r="B83" s="23"/>
      <c r="C83" s="25"/>
      <c r="D83" s="24"/>
      <c r="E83" s="23"/>
    </row>
    <row r="84" spans="1:5" ht="21" customHeight="1">
      <c r="A84" s="23"/>
      <c r="B84" s="23"/>
      <c r="C84" s="25"/>
      <c r="D84" s="24"/>
      <c r="E84" s="23"/>
    </row>
    <row r="85" spans="1:5" ht="21" customHeight="1">
      <c r="A85" s="23"/>
      <c r="B85" s="23"/>
      <c r="C85" s="25"/>
      <c r="D85" s="24"/>
      <c r="E85" s="23"/>
    </row>
    <row r="86" spans="1:5" ht="21" customHeight="1">
      <c r="A86" s="23"/>
      <c r="B86" s="23"/>
      <c r="C86" s="25"/>
      <c r="D86" s="24"/>
      <c r="E86" s="23"/>
    </row>
    <row r="87" spans="1:5" ht="21" customHeight="1">
      <c r="A87" s="23"/>
      <c r="B87" s="23"/>
      <c r="C87" s="25"/>
      <c r="D87" s="24"/>
      <c r="E87" s="23"/>
    </row>
    <row r="88" spans="1:5" ht="21" customHeight="1">
      <c r="A88" s="23"/>
      <c r="B88" s="23"/>
      <c r="C88" s="25"/>
      <c r="D88" s="24"/>
      <c r="E88" s="23"/>
    </row>
    <row r="89" spans="1:5" ht="21" customHeight="1">
      <c r="A89" s="23"/>
      <c r="B89" s="23"/>
      <c r="C89" s="25"/>
      <c r="D89" s="24"/>
      <c r="E89" s="23"/>
    </row>
    <row r="90" spans="1:5" ht="21" customHeight="1">
      <c r="A90" s="23"/>
      <c r="B90" s="23"/>
      <c r="C90" s="25"/>
      <c r="D90" s="24"/>
      <c r="E90" s="23"/>
    </row>
    <row r="91" spans="1:5" ht="21" customHeight="1">
      <c r="A91" s="23"/>
      <c r="B91" s="23"/>
      <c r="C91" s="25"/>
      <c r="D91" s="24"/>
      <c r="E91" s="23"/>
    </row>
    <row r="92" spans="1:5" ht="21" customHeight="1">
      <c r="A92" s="23"/>
      <c r="B92" s="23"/>
      <c r="C92" s="25"/>
      <c r="D92" s="24"/>
      <c r="E92" s="23"/>
    </row>
    <row r="93" spans="1:5" ht="21.75" customHeight="1">
      <c r="A93" s="22"/>
      <c r="B93" s="19"/>
      <c r="C93" s="21"/>
      <c r="D93" s="20"/>
      <c r="E93" s="19"/>
    </row>
    <row r="96" ht="21">
      <c r="E96" s="2"/>
    </row>
    <row r="97" spans="2:5" ht="21">
      <c r="B97" s="3"/>
      <c r="E97" s="2"/>
    </row>
  </sheetData>
  <sheetProtection/>
  <mergeCells count="5">
    <mergeCell ref="A42:B42"/>
    <mergeCell ref="A5:E5"/>
    <mergeCell ref="C7:E7"/>
    <mergeCell ref="A8:B8"/>
    <mergeCell ref="A41:E41"/>
  </mergeCells>
  <printOptions/>
  <pageMargins left="0.82" right="0.24" top="0.2" bottom="0" header="0.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Rich</cp:lastModifiedBy>
  <dcterms:created xsi:type="dcterms:W3CDTF">2016-02-02T04:39:40Z</dcterms:created>
  <dcterms:modified xsi:type="dcterms:W3CDTF">2016-02-03T08:33:21Z</dcterms:modified>
  <cp:category/>
  <cp:version/>
  <cp:contentType/>
  <cp:contentStatus/>
</cp:coreProperties>
</file>